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adsalutem-my.sharepoint.com/personal/rcilveti_adsalutem_healthcare/Documents/Recerca/Nox Israel/"/>
    </mc:Choice>
  </mc:AlternateContent>
  <xr:revisionPtr revIDLastSave="72" documentId="11_0F81E7E9E8B77F2756F33BB3567391FA6C3B68FF" xr6:coauthVersionLast="47" xr6:coauthVersionMax="47" xr10:uidLastSave="{CBEE9202-98FD-43B2-97FB-D7AD242A8ADD}"/>
  <bookViews>
    <workbookView xWindow="0" yWindow="500" windowWidth="28800" windowHeight="17500" activeTab="2" xr2:uid="{00000000-000D-0000-FFFF-FFFF00000000}"/>
  </bookViews>
  <sheets>
    <sheet name="RAW DATA" sheetId="1" r:id="rId1"/>
    <sheet name="Pivot table" sheetId="10" r:id="rId2"/>
    <sheet name="DEMOGRAPHICS" sheetId="4" r:id="rId3"/>
    <sheet name="SLEEP ARCHITECTURE" sheetId="5" r:id="rId4"/>
    <sheet name="FINAL PSG DIAGNOSIS" sheetId="6" r:id="rId5"/>
    <sheet name="SATISFACTION" sheetId="7" r:id="rId6"/>
    <sheet name="Initialy in but consent no" sheetId="9" r:id="rId7"/>
    <sheet name="LISTE" sheetId="2" r:id="rId8"/>
  </sheets>
  <calcPr calcId="191029" concurrentCalc="0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0" i="1" l="1"/>
  <c r="B14" i="6"/>
  <c r="B15" i="6"/>
  <c r="E36" i="5"/>
  <c r="D24" i="6"/>
  <c r="D22" i="6"/>
  <c r="C24" i="6"/>
  <c r="C22" i="6"/>
  <c r="I38" i="4"/>
  <c r="G38" i="4"/>
  <c r="E38" i="4"/>
  <c r="B37" i="4"/>
  <c r="I37" i="4"/>
  <c r="G37" i="4"/>
  <c r="E37" i="4"/>
  <c r="B36" i="4"/>
  <c r="I36" i="4"/>
  <c r="G36" i="4"/>
  <c r="E36" i="4"/>
  <c r="B35" i="4"/>
  <c r="I35" i="4"/>
  <c r="G35" i="4"/>
  <c r="E35" i="4"/>
  <c r="E15" i="4"/>
  <c r="D15" i="4"/>
  <c r="C15" i="4"/>
  <c r="E12" i="4"/>
  <c r="D12" i="4"/>
  <c r="C12" i="4"/>
  <c r="C17" i="4"/>
  <c r="D17" i="4"/>
  <c r="E17" i="4"/>
  <c r="D9" i="7"/>
  <c r="D8" i="7"/>
  <c r="D7" i="7"/>
  <c r="D6" i="7"/>
  <c r="D5" i="7"/>
  <c r="D4" i="7"/>
  <c r="D3" i="7"/>
  <c r="C9" i="7"/>
  <c r="C8" i="7"/>
  <c r="C7" i="7"/>
  <c r="C6" i="7"/>
  <c r="C5" i="7"/>
  <c r="C4" i="7"/>
  <c r="C3" i="7"/>
  <c r="B9" i="7"/>
  <c r="B8" i="7"/>
  <c r="B7" i="7"/>
  <c r="B6" i="7"/>
  <c r="B5" i="7"/>
  <c r="B4" i="7"/>
  <c r="B3" i="7"/>
  <c r="Q16" i="6"/>
  <c r="P16" i="6"/>
  <c r="O16" i="6"/>
  <c r="N16" i="6"/>
  <c r="M16" i="6"/>
  <c r="L16" i="6"/>
  <c r="K16" i="6"/>
  <c r="J16" i="6"/>
  <c r="I16" i="6"/>
  <c r="H16" i="6"/>
  <c r="G16" i="6"/>
  <c r="F16" i="6"/>
  <c r="E3" i="6"/>
  <c r="N10" i="6"/>
  <c r="D3" i="6"/>
  <c r="J10" i="6"/>
  <c r="C3" i="6"/>
  <c r="F10" i="6"/>
  <c r="E6" i="6"/>
  <c r="D6" i="6"/>
  <c r="B4" i="6"/>
  <c r="B6" i="6"/>
  <c r="C6" i="6"/>
  <c r="C7" i="5"/>
  <c r="D7" i="5"/>
  <c r="E7" i="5"/>
  <c r="E14" i="6"/>
  <c r="C14" i="6"/>
  <c r="E12" i="6"/>
  <c r="B12" i="6"/>
  <c r="C12" i="6"/>
  <c r="E34" i="5"/>
  <c r="E33" i="5"/>
  <c r="E32" i="5"/>
  <c r="E31" i="5"/>
  <c r="E45" i="5"/>
  <c r="E44" i="5"/>
  <c r="E43" i="5"/>
  <c r="E42" i="5"/>
  <c r="D45" i="5"/>
  <c r="D44" i="5"/>
  <c r="D43" i="5"/>
  <c r="D42" i="5"/>
  <c r="C45" i="5"/>
  <c r="C44" i="5"/>
  <c r="C43" i="5"/>
  <c r="C42" i="5"/>
  <c r="B45" i="5"/>
  <c r="B44" i="5"/>
  <c r="B43" i="5"/>
  <c r="B42" i="5"/>
  <c r="B38" i="5"/>
  <c r="B37" i="5"/>
  <c r="B36" i="5"/>
  <c r="B35" i="5"/>
  <c r="B32" i="5"/>
  <c r="B31" i="5"/>
  <c r="B30" i="5"/>
  <c r="B29" i="5"/>
  <c r="E26" i="5"/>
  <c r="E25" i="5"/>
  <c r="E24" i="5"/>
  <c r="E23" i="5"/>
  <c r="D26" i="5"/>
  <c r="D25" i="5"/>
  <c r="D24" i="5"/>
  <c r="D23" i="5"/>
  <c r="C26" i="5"/>
  <c r="C25" i="5"/>
  <c r="C24" i="5"/>
  <c r="C23" i="5"/>
  <c r="B26" i="5"/>
  <c r="B25" i="5"/>
  <c r="B24" i="5"/>
  <c r="B23" i="5"/>
  <c r="B20" i="5"/>
  <c r="B19" i="5"/>
  <c r="B18" i="5"/>
  <c r="B17" i="5"/>
  <c r="D13" i="5"/>
  <c r="D12" i="5"/>
  <c r="D11" i="5"/>
  <c r="D10" i="5"/>
  <c r="B13" i="5"/>
  <c r="B12" i="5"/>
  <c r="B11" i="5"/>
  <c r="B10" i="5"/>
  <c r="B3" i="5"/>
  <c r="B7" i="5"/>
  <c r="B6" i="5"/>
  <c r="B5" i="5"/>
  <c r="B4" i="5"/>
  <c r="H3" i="4"/>
  <c r="F3" i="4"/>
  <c r="D3" i="4"/>
  <c r="I3" i="4"/>
  <c r="C38" i="4"/>
  <c r="C37" i="4"/>
  <c r="C36" i="4"/>
  <c r="C35" i="4"/>
  <c r="B31" i="4"/>
  <c r="B30" i="4"/>
  <c r="B29" i="4"/>
  <c r="B28" i="4"/>
  <c r="B24" i="4"/>
  <c r="B23" i="4"/>
  <c r="B22" i="4"/>
  <c r="B21" i="4"/>
  <c r="B14" i="4"/>
  <c r="B11" i="4"/>
  <c r="C4" i="4"/>
  <c r="B4" i="4"/>
  <c r="B7" i="4"/>
  <c r="B6" i="4"/>
  <c r="B5" i="4"/>
  <c r="AH575" i="1"/>
  <c r="AI575" i="1"/>
  <c r="AJ575" i="1"/>
  <c r="AK575" i="1"/>
  <c r="AL575" i="1"/>
  <c r="AM575" i="1"/>
  <c r="AN575" i="1"/>
  <c r="AO575" i="1"/>
  <c r="AP575" i="1"/>
  <c r="AQ575" i="1"/>
  <c r="AR575" i="1"/>
  <c r="AH573" i="1"/>
  <c r="AI573" i="1"/>
  <c r="AJ573" i="1"/>
  <c r="AK573" i="1"/>
  <c r="AL573" i="1"/>
  <c r="AM573" i="1"/>
  <c r="AN573" i="1"/>
  <c r="AO573" i="1"/>
  <c r="AP573" i="1"/>
  <c r="AQ573" i="1"/>
  <c r="AR573" i="1"/>
  <c r="AH571" i="1"/>
  <c r="AI571" i="1"/>
  <c r="AJ571" i="1"/>
  <c r="AK571" i="1"/>
  <c r="AL571" i="1"/>
  <c r="AM571" i="1"/>
  <c r="AN571" i="1"/>
  <c r="AO571" i="1"/>
  <c r="AP571" i="1"/>
  <c r="AQ571" i="1"/>
  <c r="AR571" i="1"/>
  <c r="AH569" i="1"/>
  <c r="AI569" i="1"/>
  <c r="AJ569" i="1"/>
  <c r="AK569" i="1"/>
  <c r="AL569" i="1"/>
  <c r="AM569" i="1"/>
  <c r="AN569" i="1"/>
  <c r="AO569" i="1"/>
  <c r="AP569" i="1"/>
  <c r="AQ569" i="1"/>
  <c r="AR569" i="1"/>
  <c r="AH567" i="1"/>
  <c r="AI567" i="1"/>
  <c r="AJ567" i="1"/>
  <c r="AK567" i="1"/>
  <c r="AL567" i="1"/>
  <c r="AM567" i="1"/>
  <c r="AN567" i="1"/>
  <c r="AO567" i="1"/>
  <c r="AP567" i="1"/>
  <c r="AQ567" i="1"/>
  <c r="AR567" i="1"/>
  <c r="AG575" i="1"/>
  <c r="AG573" i="1"/>
  <c r="AG571" i="1"/>
  <c r="AG569" i="1"/>
  <c r="AG567" i="1"/>
  <c r="AC575" i="1"/>
  <c r="AD575" i="1"/>
  <c r="AD573" i="1"/>
  <c r="AD571" i="1"/>
  <c r="AD569" i="1"/>
  <c r="AD567" i="1"/>
  <c r="AC573" i="1"/>
  <c r="AC571" i="1"/>
  <c r="AC569" i="1"/>
  <c r="AC567" i="1"/>
  <c r="AB575" i="1"/>
  <c r="AB573" i="1"/>
  <c r="AB571" i="1"/>
  <c r="AB569" i="1"/>
  <c r="AB567" i="1"/>
  <c r="W150" i="1"/>
  <c r="W575" i="1"/>
  <c r="W573" i="1"/>
  <c r="W571" i="1"/>
  <c r="W569" i="1"/>
  <c r="W567" i="1"/>
  <c r="V575" i="1"/>
  <c r="V573" i="1"/>
  <c r="V571" i="1"/>
  <c r="V569" i="1"/>
  <c r="V567" i="1"/>
  <c r="U575" i="1"/>
  <c r="U573" i="1"/>
  <c r="U571" i="1"/>
  <c r="U569" i="1"/>
  <c r="U567" i="1"/>
  <c r="T569" i="1"/>
  <c r="T567" i="1"/>
  <c r="S575" i="1"/>
  <c r="S573" i="1"/>
  <c r="S571" i="1"/>
  <c r="S569" i="1"/>
  <c r="S567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P579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F568" i="1"/>
  <c r="N578" i="1"/>
  <c r="M578" i="1"/>
  <c r="L578" i="1"/>
  <c r="K578" i="1"/>
  <c r="J578" i="1"/>
  <c r="I578" i="1"/>
  <c r="Q17" i="6"/>
  <c r="P17" i="6"/>
  <c r="O17" i="6"/>
  <c r="N17" i="6"/>
  <c r="M17" i="6"/>
  <c r="L17" i="6"/>
  <c r="K17" i="6"/>
  <c r="J17" i="6"/>
  <c r="I17" i="6"/>
  <c r="H17" i="6"/>
  <c r="G17" i="6"/>
  <c r="F17" i="6"/>
  <c r="E16" i="6"/>
  <c r="E17" i="6"/>
  <c r="D12" i="6"/>
  <c r="D14" i="6"/>
  <c r="D16" i="6"/>
  <c r="D17" i="6"/>
  <c r="C16" i="6"/>
  <c r="C17" i="6"/>
  <c r="B16" i="6"/>
  <c r="B17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54" i="4"/>
  <c r="B15" i="4"/>
  <c r="B12" i="4"/>
  <c r="C43" i="4"/>
  <c r="C44" i="4"/>
  <c r="C45" i="4"/>
  <c r="C46" i="4"/>
  <c r="C47" i="4"/>
  <c r="C48" i="4"/>
  <c r="C49" i="4"/>
  <c r="C50" i="4"/>
  <c r="C51" i="4"/>
  <c r="C52" i="4"/>
  <c r="C53" i="4"/>
  <c r="C54" i="4"/>
  <c r="B17" i="4"/>
  <c r="T571" i="1"/>
  <c r="O578" i="1"/>
  <c r="J579" i="1"/>
  <c r="K579" i="1"/>
  <c r="L579" i="1"/>
  <c r="M579" i="1"/>
  <c r="N579" i="1"/>
  <c r="O579" i="1"/>
  <c r="I579" i="1"/>
</calcChain>
</file>

<file path=xl/sharedStrings.xml><?xml version="1.0" encoding="utf-8"?>
<sst xmlns="http://schemas.openxmlformats.org/spreadsheetml/2006/main" count="8316" uniqueCount="1958">
  <si>
    <t>Patient</t>
  </si>
  <si>
    <t>NHC</t>
  </si>
  <si>
    <t>Age</t>
  </si>
  <si>
    <t>Consentement (Présent/Absent)</t>
  </si>
  <si>
    <t>Acceptation consentement (Oui/Non)</t>
  </si>
  <si>
    <t>Symptom 1</t>
  </si>
  <si>
    <t>Symptom 2</t>
  </si>
  <si>
    <t>Symptom 3</t>
  </si>
  <si>
    <t>Symptom 4</t>
  </si>
  <si>
    <t>Symptom 5</t>
  </si>
  <si>
    <t>Symptom 6</t>
  </si>
  <si>
    <t>Symptom 7</t>
  </si>
  <si>
    <t>PSGData</t>
  </si>
  <si>
    <t>Device</t>
  </si>
  <si>
    <t>AdqID</t>
  </si>
  <si>
    <t>Age2</t>
  </si>
  <si>
    <t>Gender</t>
  </si>
  <si>
    <t>Height</t>
  </si>
  <si>
    <t>Weight</t>
  </si>
  <si>
    <t>BMI</t>
  </si>
  <si>
    <t>Odx</t>
  </si>
  <si>
    <t>Medicación</t>
  </si>
  <si>
    <t>LOff</t>
  </si>
  <si>
    <t>LOn</t>
  </si>
  <si>
    <t>TIB</t>
  </si>
  <si>
    <t>TST (min)</t>
  </si>
  <si>
    <t>Efficiency</t>
  </si>
  <si>
    <t>WASO</t>
  </si>
  <si>
    <t>Cycles*</t>
  </si>
  <si>
    <t>SLat</t>
  </si>
  <si>
    <t>REMLat</t>
  </si>
  <si>
    <t>W%</t>
  </si>
  <si>
    <t>N1%</t>
  </si>
  <si>
    <t>N2%</t>
  </si>
  <si>
    <t>N3%</t>
  </si>
  <si>
    <t>REM%</t>
  </si>
  <si>
    <t>#StageChanges</t>
  </si>
  <si>
    <t>#Awakenings</t>
  </si>
  <si>
    <t>AwakeningIndex</t>
  </si>
  <si>
    <t>#Arousals</t>
  </si>
  <si>
    <t>ArousalIndex</t>
  </si>
  <si>
    <t>SleepEfficacy%</t>
  </si>
  <si>
    <t>LightSleep%</t>
  </si>
  <si>
    <t>StageChangeIndex</t>
  </si>
  <si>
    <t>SleepFragmentationIndex</t>
  </si>
  <si>
    <t>#PLM</t>
  </si>
  <si>
    <t>PLMIndex</t>
  </si>
  <si>
    <t>MovArousalIndex</t>
  </si>
  <si>
    <t>CA</t>
  </si>
  <si>
    <t>OA</t>
  </si>
  <si>
    <t>MA</t>
  </si>
  <si>
    <t>Hypos</t>
  </si>
  <si>
    <t>#Events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</si>
  <si>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</si>
  <si>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</si>
  <si>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</si>
  <si>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</si>
  <si>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</si>
  <si>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</si>
  <si>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</si>
  <si>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</si>
  <si>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#Desat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</si>
  <si>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</si>
  <si>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</si>
  <si>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</si>
  <si>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</si>
  <si>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</si>
  <si>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</si>
  <si>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</si>
  <si>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</si>
  <si>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%Snoring&gt;70dB</t>
  </si>
  <si>
    <t>%FlowLimit</t>
  </si>
  <si>
    <t>MeanO2Drop</t>
  </si>
  <si>
    <t>GlobalQuality%</t>
  </si>
  <si>
    <t>SpO2Quality%</t>
  </si>
  <si>
    <t>CanulaQuality%</t>
  </si>
  <si>
    <t>RIPQuality%</t>
  </si>
  <si>
    <t>TDA</t>
  </si>
  <si>
    <t>TDAH</t>
  </si>
  <si>
    <t>LearningDisability</t>
  </si>
  <si>
    <t>Epilepsy</t>
  </si>
  <si>
    <t>Other</t>
  </si>
  <si>
    <t>ChildSatisfaccion</t>
  </si>
  <si>
    <t>ParentalSatisfaction</t>
  </si>
  <si>
    <t>AmbulatoryPreference</t>
  </si>
  <si>
    <t>Lilou KOSCHER</t>
  </si>
  <si>
    <t>KOLI07122009</t>
  </si>
  <si>
    <t>Attention disorders</t>
  </si>
  <si>
    <t>A1</t>
  </si>
  <si>
    <t>017a5b92-c8f1-43ff-9a5f-b1919183236e</t>
  </si>
  <si>
    <t>Femme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</si>
  <si>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</si>
  <si>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</si>
  <si>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</si>
  <si>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</si>
  <si>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</si>
  <si>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</si>
  <si>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</si>
  <si>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Homme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</si>
  <si>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</si>
  <si>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</si>
  <si>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</si>
  <si>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</si>
  <si>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</si>
  <si>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</si>
  <si>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</si>
  <si>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</si>
  <si>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</si>
  <si>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</si>
  <si>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</si>
  <si>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P</t>
  </si>
  <si>
    <t>O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</si>
  <si>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</si>
  <si>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</si>
  <si>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</si>
  <si>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</si>
  <si>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</si>
  <si>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</si>
  <si>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</si>
  <si>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</si>
  <si>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Naim ES-SLASSI</t>
  </si>
  <si>
    <t>ESSLNA11062012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</si>
  <si>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</si>
  <si>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</si>
  <si>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</si>
  <si>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</si>
  <si>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</si>
  <si>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</si>
  <si>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</si>
  <si>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na</t>
  </si>
  <si>
    <t>Nathan GUERIN</t>
  </si>
  <si>
    <t>GUNA17082010</t>
  </si>
  <si>
    <t>17f62b88-b70f-4879-a44b-2e1bf30ecd5f</t>
  </si>
  <si>
    <t>Ethan THELCIDE</t>
  </si>
  <si>
    <t>THET12012009</t>
  </si>
  <si>
    <t>8a11ba3e-748c-43da-b591-b7b213c2b909</t>
  </si>
  <si>
    <t>sus</t>
  </si>
  <si>
    <t>Mayeul PERRIER</t>
  </si>
  <si>
    <t>PEMA04062014</t>
  </si>
  <si>
    <t>Enuresis</t>
  </si>
  <si>
    <t>58dd7a62-9846-4689-a07a-57ddeec36f72</t>
  </si>
  <si>
    <t>Juliana ALMEIDA</t>
  </si>
  <si>
    <t>ALJU09112011</t>
  </si>
  <si>
    <t>122a2ecf-e5f6-4b8a-93d4-bd3ec4b6d374</t>
  </si>
  <si>
    <t>Waheb EL KHAMLICHI</t>
  </si>
  <si>
    <t>ELKHWA22082009</t>
  </si>
  <si>
    <t>cf1ad1b7-18cc-48ba-9cb2-448d769d5391</t>
  </si>
  <si>
    <t>Louna FARRES-TREMEAUD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</si>
  <si>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</si>
  <si>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</si>
  <si>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</si>
  <si>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</si>
  <si>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</si>
  <si>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</si>
  <si>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</si>
  <si>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</si>
  <si>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</si>
  <si>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</si>
  <si>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</si>
  <si>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</si>
  <si>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</si>
  <si>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</si>
  <si>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</si>
  <si>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</si>
  <si>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</si>
  <si>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</si>
  <si>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</si>
  <si>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</si>
  <si>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</si>
  <si>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</si>
  <si>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</si>
  <si>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</si>
  <si>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</si>
  <si>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</si>
  <si>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</si>
  <si>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</si>
  <si>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</si>
  <si>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</si>
  <si>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</si>
  <si>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</si>
  <si>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Mathias FERNANDES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</si>
  <si>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</si>
  <si>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</si>
  <si>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</si>
  <si>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</si>
  <si>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</si>
  <si>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</si>
  <si>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</si>
  <si>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</si>
  <si>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</si>
  <si>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</si>
  <si>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</si>
  <si>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</si>
  <si>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</si>
  <si>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</si>
  <si>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</si>
  <si>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</si>
  <si>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</si>
  <si>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</si>
  <si>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</si>
  <si>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</si>
  <si>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</si>
  <si>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</si>
  <si>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</si>
  <si>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</si>
  <si>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</si>
  <si>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</si>
  <si>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</si>
  <si>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</si>
  <si>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</si>
  <si>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</si>
  <si>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</si>
  <si>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</si>
  <si>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</si>
  <si>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</si>
  <si>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</si>
  <si>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</si>
  <si>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</si>
  <si>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</si>
  <si>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</si>
  <si>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</si>
  <si>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</si>
  <si>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</si>
  <si>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Mateo FERNANDEZ</t>
  </si>
  <si>
    <t>FEMA08092003</t>
  </si>
  <si>
    <t>19e405be-10cd-4e3b-b74c-a52e900bc97d</t>
  </si>
  <si>
    <t>Melina MELIK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</si>
  <si>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</si>
  <si>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</si>
  <si>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</si>
  <si>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</si>
  <si>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</si>
  <si>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</si>
  <si>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</si>
  <si>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</si>
  <si>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</si>
  <si>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</si>
  <si>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</si>
  <si>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</si>
  <si>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</si>
  <si>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</si>
  <si>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</si>
  <si>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</si>
  <si>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</si>
  <si>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</si>
  <si>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</si>
  <si>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Beryl PECNARD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</si>
  <si>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</si>
  <si>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</si>
  <si>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</si>
  <si>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</si>
  <si>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</si>
  <si>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</si>
  <si>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</si>
  <si>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</si>
  <si>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</si>
  <si>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</si>
  <si>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</si>
  <si>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Ronan HOFFMAN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</si>
  <si>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</si>
  <si>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</si>
  <si>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</si>
  <si>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</si>
  <si>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</si>
  <si>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</si>
  <si>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</si>
  <si>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</si>
  <si>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</si>
  <si>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</si>
  <si>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</si>
  <si>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</si>
  <si>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</si>
  <si>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</si>
  <si>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</si>
  <si>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</si>
  <si>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</si>
  <si>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</si>
  <si>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</si>
  <si>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</si>
  <si>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</si>
  <si>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</si>
  <si>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</si>
  <si>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</si>
  <si>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</si>
  <si>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</si>
  <si>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</si>
  <si>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</si>
  <si>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</si>
  <si>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</si>
  <si>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</si>
  <si>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</si>
  <si>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</si>
  <si>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</si>
  <si>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</si>
  <si>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</si>
  <si>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</si>
  <si>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</si>
  <si>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</si>
  <si>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</si>
  <si>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</si>
  <si>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</si>
  <si>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</si>
  <si>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</si>
  <si>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</si>
  <si>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</si>
  <si>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</si>
  <si>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</si>
  <si>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</si>
  <si>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</si>
  <si>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</si>
  <si>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Nathan Tonnet</t>
  </si>
  <si>
    <t>TONA08092007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</si>
  <si>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</si>
  <si>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</si>
  <si>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</si>
  <si>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</si>
  <si>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</si>
  <si>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</si>
  <si>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</si>
  <si>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</si>
  <si>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</si>
  <si>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</si>
  <si>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</si>
  <si>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</si>
  <si>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</si>
  <si>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</si>
  <si>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</si>
  <si>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</si>
  <si>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</si>
  <si>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</si>
  <si>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</si>
  <si>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</si>
  <si>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</si>
  <si>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</si>
  <si>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ALEXIS PARIZOT</t>
  </si>
  <si>
    <t>PAAL05012008</t>
  </si>
  <si>
    <t>A</t>
  </si>
  <si>
    <t>-</t>
  </si>
  <si>
    <t>41ba6dc2-8a32-4bc0-910d-2c5750311bb2</t>
  </si>
  <si>
    <t>YASSIR DAOUDI</t>
  </si>
  <si>
    <t>DAYA23092009</t>
  </si>
  <si>
    <t>6ded82fc-35d3-467b-9dc0-8c8cb2608bcf</t>
  </si>
  <si>
    <t>Damian FERNANDES</t>
  </si>
  <si>
    <t>FEDA09022007</t>
  </si>
  <si>
    <t>b444c6d7-6cb7-4487-b580-a08f9021b7eb</t>
  </si>
  <si>
    <t>Teo HENNEGRAVE</t>
  </si>
  <si>
    <t>HETE02072008</t>
  </si>
  <si>
    <t>bfd43e5c-7d3f-4797-891b-e44e29f9030e</t>
  </si>
  <si>
    <t>REDA BENAMEUR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</si>
  <si>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</si>
  <si>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</si>
  <si>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</si>
  <si>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</si>
  <si>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</si>
  <si>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</si>
  <si>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</si>
  <si>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</si>
  <si>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</si>
  <si>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</si>
  <si>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</si>
  <si>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</si>
  <si>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</si>
  <si>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</si>
  <si>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</si>
  <si>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</si>
  <si>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</si>
  <si>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</si>
  <si>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</si>
  <si>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</si>
  <si>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</si>
  <si>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</si>
  <si>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</si>
  <si>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</si>
  <si>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</si>
  <si>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</si>
  <si>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</si>
  <si>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</si>
  <si>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</si>
  <si>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</si>
  <si>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</si>
  <si>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</si>
  <si>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</si>
  <si>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</si>
  <si>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</si>
  <si>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</si>
  <si>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</si>
  <si>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</si>
  <si>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</si>
  <si>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</si>
  <si>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</si>
  <si>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</si>
  <si>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</si>
  <si>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</si>
  <si>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</si>
  <si>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</si>
  <si>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</si>
  <si>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</si>
  <si>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</si>
  <si>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</si>
  <si>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</si>
  <si>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</si>
  <si>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</si>
  <si>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</si>
  <si>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</si>
  <si>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</si>
  <si>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</si>
  <si>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</si>
  <si>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</si>
  <si>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</si>
  <si>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</si>
  <si>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</si>
  <si>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</si>
  <si>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</si>
  <si>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</si>
  <si>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</si>
  <si>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</si>
  <si>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</si>
  <si>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</si>
  <si>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</si>
  <si>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</si>
  <si>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</si>
  <si>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</si>
  <si>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</si>
  <si>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</si>
  <si>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</si>
  <si>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</si>
  <si>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</si>
  <si>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</si>
  <si>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</si>
  <si>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</si>
  <si>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</si>
  <si>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</si>
  <si>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</si>
  <si>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</si>
  <si>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</si>
  <si>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</si>
  <si>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</si>
  <si>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</si>
  <si>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</si>
  <si>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</si>
  <si>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</si>
  <si>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</si>
  <si>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</si>
  <si>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</si>
  <si>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</si>
  <si>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</si>
  <si>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</si>
  <si>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</si>
  <si>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</si>
  <si>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</si>
  <si>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</si>
  <si>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</si>
  <si>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</si>
  <si>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</si>
  <si>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</si>
  <si>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</si>
  <si>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</si>
  <si>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</si>
  <si>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</si>
  <si>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</si>
  <si>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</si>
  <si>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</si>
  <si>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</si>
  <si>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</si>
  <si>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</si>
  <si>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</si>
  <si>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</si>
  <si>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</si>
  <si>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</si>
  <si>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Ania  ANEMICHE</t>
  </si>
  <si>
    <t>AMAN20102013</t>
  </si>
  <si>
    <t>N</t>
  </si>
  <si>
    <t>4f52d74a-7fed-4661-be7d-29f4d07f0d62</t>
  </si>
  <si>
    <t>Ange FUSSY</t>
  </si>
  <si>
    <t>FUAN18112007</t>
  </si>
  <si>
    <t>d61c0709-ff8b-45af-b884-d0f5327894c6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</si>
  <si>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</si>
  <si>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</si>
  <si>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</si>
  <si>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</si>
  <si>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</si>
  <si>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</si>
  <si>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</si>
  <si>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</si>
  <si>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</si>
  <si>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</si>
  <si>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</si>
  <si>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</si>
  <si>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</si>
  <si>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</si>
  <si>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</si>
  <si>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</si>
  <si>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</si>
  <si>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</si>
  <si>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</si>
  <si>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</si>
  <si>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</si>
  <si>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</si>
  <si>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</si>
  <si>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</si>
  <si>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</si>
  <si>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</si>
  <si>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</si>
  <si>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</si>
  <si>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</si>
  <si>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</si>
  <si>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</si>
  <si>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</si>
  <si>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</si>
  <si>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</si>
  <si>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</si>
  <si>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</si>
  <si>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</si>
  <si>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</si>
  <si>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</si>
  <si>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</si>
  <si>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</si>
  <si>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</si>
  <si>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</si>
  <si>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</si>
  <si>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</si>
  <si>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</si>
  <si>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</si>
  <si>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</si>
  <si>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</si>
  <si>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</si>
  <si>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</si>
  <si>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</si>
  <si>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</si>
  <si>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</si>
  <si>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</si>
  <si>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</si>
  <si>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</si>
  <si>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</si>
  <si>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</si>
  <si>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</si>
  <si>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</si>
  <si>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</si>
  <si>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</si>
  <si>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</si>
  <si>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</si>
  <si>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</si>
  <si>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</si>
  <si>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</si>
  <si>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</si>
  <si>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</si>
  <si>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</si>
  <si>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</si>
  <si>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</si>
  <si>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</si>
  <si>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</si>
  <si>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</si>
  <si>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</si>
  <si>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</si>
  <si>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</si>
  <si>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</si>
  <si>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</si>
  <si>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</si>
  <si>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</si>
  <si>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</si>
  <si>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</si>
  <si>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</si>
  <si>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</si>
  <si>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</si>
  <si>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</si>
  <si>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</si>
  <si>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</si>
  <si>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</si>
  <si>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</si>
  <si>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</si>
  <si>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</si>
  <si>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</si>
  <si>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</si>
  <si>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</si>
  <si>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</si>
  <si>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</si>
  <si>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</si>
  <si>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</si>
  <si>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</si>
  <si>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Nina GUEZ</t>
  </si>
  <si>
    <t>GUNI24112012</t>
  </si>
  <si>
    <t>b6b573b6-9c2a-488d-8a96-8c14730ceac1</t>
  </si>
  <si>
    <t>syndrome nephrotique</t>
  </si>
  <si>
    <t>Iléana POUPART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</si>
  <si>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</si>
  <si>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</si>
  <si>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</si>
  <si>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</si>
  <si>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</si>
  <si>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</si>
  <si>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</si>
  <si>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</si>
  <si>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</si>
  <si>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</si>
  <si>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</si>
  <si>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</si>
  <si>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Sokayna WEISS CHAFAI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</si>
  <si>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</si>
  <si>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</si>
  <si>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</si>
  <si>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</si>
  <si>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</si>
  <si>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</si>
  <si>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</si>
  <si>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</si>
  <si>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</si>
  <si>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</si>
  <si>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</si>
  <si>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</si>
  <si>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</si>
  <si>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</si>
  <si>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</si>
  <si>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</si>
  <si>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</si>
  <si>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Fernandes De Moura Moreno Gabriella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</si>
  <si>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</si>
  <si>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</si>
  <si>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</si>
  <si>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</si>
  <si>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</si>
  <si>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</si>
  <si>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</si>
  <si>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</si>
  <si>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</si>
  <si>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</si>
  <si>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</si>
  <si>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</si>
  <si>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</si>
  <si>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</si>
  <si>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</si>
  <si>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</si>
  <si>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</si>
  <si>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</si>
  <si>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</si>
  <si>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</si>
  <si>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</si>
  <si>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</si>
  <si>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</si>
  <si>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</si>
  <si>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</si>
  <si>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</si>
  <si>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</si>
  <si>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</si>
  <si>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</si>
  <si>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</si>
  <si>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</si>
  <si>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</si>
  <si>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</si>
  <si>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</si>
  <si>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</si>
  <si>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</si>
  <si>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</si>
  <si>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</si>
  <si>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</si>
  <si>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</si>
  <si>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</si>
  <si>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</si>
  <si>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</si>
  <si>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</si>
  <si>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</si>
  <si>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</si>
  <si>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</si>
  <si>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</si>
  <si>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</si>
  <si>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</si>
  <si>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</si>
  <si>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</si>
  <si>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</si>
  <si>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</si>
  <si>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</si>
  <si>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</si>
  <si>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</si>
  <si>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</si>
  <si>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</si>
  <si>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</si>
  <si>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AYDEN SLIMANI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</si>
  <si>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</si>
  <si>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</si>
  <si>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</si>
  <si>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</si>
  <si>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</si>
  <si>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</si>
  <si>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</si>
  <si>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</si>
  <si>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</si>
  <si>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</si>
  <si>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</si>
  <si>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</si>
  <si>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</si>
  <si>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</si>
  <si>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Lorena ALMEIDA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</si>
  <si>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</si>
  <si>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</si>
  <si>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</si>
  <si>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</si>
  <si>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</si>
  <si>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</si>
  <si>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</si>
  <si>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</si>
  <si>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</si>
  <si>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</si>
  <si>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</si>
  <si>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</si>
  <si>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</si>
  <si>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</si>
  <si>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Anais FANTINO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</si>
  <si>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</si>
  <si>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</si>
  <si>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</si>
  <si>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</si>
  <si>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</si>
  <si>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</si>
  <si>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</si>
  <si>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</si>
  <si>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</si>
  <si>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</si>
  <si>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</si>
  <si>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</si>
  <si>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Ilyan DOS SANTOS FORTUNATO</t>
  </si>
  <si>
    <t>DOSAFOIL12022017</t>
  </si>
  <si>
    <t>9877a916-822f-4731-b47d-2fb9694f5ce8</t>
  </si>
  <si>
    <t>Kylian POGEANT</t>
  </si>
  <si>
    <t>POKY11052009</t>
  </si>
  <si>
    <t>f29265d7-5e11-4c14-bfd9-b3aab045d390</t>
  </si>
  <si>
    <t>Nawal SADMI</t>
  </si>
  <si>
    <t>SANA18102005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</si>
  <si>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</si>
  <si>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</si>
  <si>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</si>
  <si>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</si>
  <si>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</si>
  <si>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</si>
  <si>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</si>
  <si>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Sara CHANANE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</si>
  <si>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</si>
  <si>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</si>
  <si>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</si>
  <si>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</si>
  <si>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</si>
  <si>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</si>
  <si>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</si>
  <si>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</si>
  <si>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</si>
  <si>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</si>
  <si>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</si>
  <si>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</si>
  <si>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</si>
  <si>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</si>
  <si>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</si>
  <si>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</si>
  <si>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</si>
  <si>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</si>
  <si>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</si>
  <si>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</si>
  <si>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</si>
  <si>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</si>
  <si>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</si>
  <si>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</si>
  <si>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</si>
  <si>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</si>
  <si>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</si>
  <si>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</si>
  <si>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</si>
  <si>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</si>
  <si>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</si>
  <si>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</si>
  <si>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</si>
  <si>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</si>
  <si>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</si>
  <si>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</si>
  <si>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</si>
  <si>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</si>
  <si>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</si>
  <si>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</si>
  <si>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</si>
  <si>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</si>
  <si>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</si>
  <si>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</si>
  <si>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</si>
  <si>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</si>
  <si>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</si>
  <si>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</si>
  <si>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</si>
  <si>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</si>
  <si>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Nelson FERNANDES MORENO DE MOURA</t>
  </si>
  <si>
    <t>FEMODEMONE03102007</t>
  </si>
  <si>
    <t>5441e7a5-563c-479e-9ff1-54a44f27cfdb</t>
  </si>
  <si>
    <t>Ombeline MENARD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</si>
  <si>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</si>
  <si>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</si>
  <si>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</si>
  <si>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</si>
  <si>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</si>
  <si>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</si>
  <si>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</si>
  <si>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</si>
  <si>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</si>
  <si>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</si>
  <si>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</si>
  <si>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</si>
  <si>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</si>
  <si>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</si>
  <si>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</si>
  <si>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</si>
  <si>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</si>
  <si>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</si>
  <si>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</si>
  <si>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</si>
  <si>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</si>
  <si>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</si>
  <si>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</si>
  <si>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</si>
  <si>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</si>
  <si>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</si>
  <si>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</si>
  <si>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</si>
  <si>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</si>
  <si>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</si>
  <si>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</si>
  <si>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</si>
  <si>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</si>
  <si>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</si>
  <si>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</si>
  <si>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</si>
  <si>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</si>
  <si>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</si>
  <si>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</si>
  <si>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</si>
  <si>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</si>
  <si>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</si>
  <si>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</si>
  <si>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</si>
  <si>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</si>
  <si>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</si>
  <si>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</si>
  <si>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</si>
  <si>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</si>
  <si>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Soukaina LAGHOCHMI</t>
  </si>
  <si>
    <t>LASO15082012</t>
  </si>
  <si>
    <t>c5bbe1d2-61b6-4a43-ae4b-874614cc2b6d</t>
  </si>
  <si>
    <t>Louis HERVE-SAUSSE</t>
  </si>
  <si>
    <t>HESALO28052008</t>
  </si>
  <si>
    <t>d4bb99de-b0e8-4c28-8e35-27ef3f992813</t>
  </si>
  <si>
    <t>Lysaël BERNAD</t>
  </si>
  <si>
    <t>BELY15102008</t>
  </si>
  <si>
    <t>b3c32e9d-205a-45de-b066-a153d20ba3cf</t>
  </si>
  <si>
    <t>GODIN VINCENT Paul</t>
  </si>
  <si>
    <t>GOVIPA13042014</t>
  </si>
  <si>
    <t>9ea083c8-3bab-4db9-a74b-8947f8525e82</t>
  </si>
  <si>
    <t>Adèle CARJUZÂÂ</t>
  </si>
  <si>
    <t>6ed076ce-9e25-4419-911c-c5563d254f96</t>
  </si>
  <si>
    <t>Anaïs FAKED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</si>
  <si>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</si>
  <si>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</si>
  <si>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</si>
  <si>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</si>
  <si>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</si>
  <si>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</si>
  <si>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Maïlie GENESLAY</t>
  </si>
  <si>
    <t>GEMA03042008</t>
  </si>
  <si>
    <t>236a07bc-6f77-40de-8266-9e96a1a7c578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</si>
  <si>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</si>
  <si>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</si>
  <si>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</si>
  <si>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</si>
  <si>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</si>
  <si>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</si>
  <si>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</si>
  <si>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</si>
  <si>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</si>
  <si>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</si>
  <si>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</si>
  <si>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</si>
  <si>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</si>
  <si>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</si>
  <si>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</si>
  <si>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</si>
  <si>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</si>
  <si>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</si>
  <si>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</si>
  <si>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</si>
  <si>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</si>
  <si>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</si>
  <si>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</si>
  <si>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</si>
  <si>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</si>
  <si>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</si>
  <si>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</si>
  <si>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</si>
  <si>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</si>
  <si>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</si>
  <si>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</si>
  <si>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</si>
  <si>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</si>
  <si>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</si>
  <si>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</si>
  <si>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</si>
  <si>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Lassana HAIDARA</t>
  </si>
  <si>
    <t>HALA27012014</t>
  </si>
  <si>
    <t>82c73f01-4343-4887-81b0-7ffd2b66e909</t>
  </si>
  <si>
    <t>KLPO10122012</t>
  </si>
  <si>
    <t>8b96d052-04fa-424b-af12-e709807fddd6</t>
  </si>
  <si>
    <t>Tifenn CARBONARA LE GUEN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</si>
  <si>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</si>
  <si>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</si>
  <si>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</si>
  <si>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</si>
  <si>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</si>
  <si>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</si>
  <si>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</si>
  <si>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</si>
  <si>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</si>
  <si>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</si>
  <si>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</si>
  <si>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</si>
  <si>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</si>
  <si>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</si>
  <si>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</si>
  <si>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</si>
  <si>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</si>
  <si>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</si>
  <si>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</si>
  <si>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</si>
  <si>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</si>
  <si>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</si>
  <si>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</si>
  <si>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</si>
  <si>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</si>
  <si>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</si>
  <si>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</si>
  <si>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</si>
  <si>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</si>
  <si>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</si>
  <si>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</si>
  <si>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</si>
  <si>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</si>
  <si>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</si>
  <si>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</si>
  <si>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</si>
  <si>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</si>
  <si>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</si>
  <si>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</si>
  <si>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</si>
  <si>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</si>
  <si>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</si>
  <si>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</si>
  <si>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</si>
  <si>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</si>
  <si>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</si>
  <si>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</si>
  <si>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</si>
  <si>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</si>
  <si>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</si>
  <si>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</si>
  <si>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</si>
  <si>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Lyana GOMES FAUSTINO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</si>
  <si>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</si>
  <si>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</si>
  <si>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</si>
  <si>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</si>
  <si>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</si>
  <si>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</si>
  <si>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</si>
  <si>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</si>
  <si>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</si>
  <si>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</si>
  <si>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</si>
  <si>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</si>
  <si>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</si>
  <si>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</si>
  <si>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</si>
  <si>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</si>
  <si>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</si>
  <si>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</si>
  <si>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</si>
  <si>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Nawfel FARID</t>
  </si>
  <si>
    <t>FANA06122014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</si>
  <si>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</si>
  <si>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</si>
  <si>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</si>
  <si>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</si>
  <si>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</si>
  <si>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</si>
  <si>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</si>
  <si>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</si>
  <si>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</si>
  <si>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</si>
  <si>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</si>
  <si>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</si>
  <si>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</si>
  <si>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</si>
  <si>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</si>
  <si>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</si>
  <si>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Nathan CAZES</t>
  </si>
  <si>
    <t>CANA28042014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</si>
  <si>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</si>
  <si>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</si>
  <si>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</si>
  <si>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</si>
  <si>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</si>
  <si>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</si>
  <si>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</si>
  <si>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</si>
  <si>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</si>
  <si>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</si>
  <si>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</si>
  <si>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</si>
  <si>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</si>
  <si>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Guilhem VIGNAUD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</si>
  <si>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</si>
  <si>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</si>
  <si>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</si>
  <si>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</si>
  <si>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</si>
  <si>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</si>
  <si>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Anae  HOUSSEL LELOUP</t>
  </si>
  <si>
    <t>HOLEAN</t>
  </si>
  <si>
    <t>80f93db4-8764-4c26-988e-64f251a2f07f</t>
  </si>
  <si>
    <t>Hector DE SINETY</t>
  </si>
  <si>
    <t>DESIHE26112008</t>
  </si>
  <si>
    <t>31e1b2de-8449-492c-b594-9990cfc45e3a</t>
  </si>
  <si>
    <t>Leo BANASZKIEWICZ</t>
  </si>
  <si>
    <t>BALE08052011</t>
  </si>
  <si>
    <t>f7d18308-b319-46f6-a74b-f31a9ee74ef2</t>
  </si>
  <si>
    <t>Soumaya BENAISSA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</si>
  <si>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</si>
  <si>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</si>
  <si>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</si>
  <si>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</si>
  <si>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</si>
  <si>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</si>
  <si>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</si>
  <si>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</si>
  <si>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</si>
  <si>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</si>
  <si>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</si>
  <si>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</si>
  <si>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</si>
  <si>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</si>
  <si>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</si>
  <si>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</si>
  <si>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</si>
  <si>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</si>
  <si>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</si>
  <si>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Yonathan LECLAIRE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</si>
  <si>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</si>
  <si>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</si>
  <si>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</si>
  <si>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</si>
  <si>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</si>
  <si>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</si>
  <si>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</si>
  <si>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</si>
  <si>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Odelia ATSOU</t>
  </si>
  <si>
    <t>ATOD16012016</t>
  </si>
  <si>
    <t>f17e109a-2b71-4097-a79a-1079c2ae4d0b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</si>
  <si>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</si>
  <si>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</si>
  <si>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</si>
  <si>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</si>
  <si>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</si>
  <si>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</si>
  <si>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</si>
  <si>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</si>
  <si>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</si>
  <si>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</si>
  <si>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</si>
  <si>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</si>
  <si>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Louna Sofia ALVES SOUSA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</si>
  <si>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</si>
  <si>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</si>
  <si>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</si>
  <si>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</si>
  <si>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</si>
  <si>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</si>
  <si>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</si>
  <si>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</si>
  <si>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</si>
  <si>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</si>
  <si>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</si>
  <si>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</si>
  <si>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</si>
  <si>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</si>
  <si>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</si>
  <si>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</si>
  <si>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</si>
  <si>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</si>
  <si>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</si>
  <si>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</si>
  <si>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</si>
  <si>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</si>
  <si>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</si>
  <si>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</si>
  <si>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</si>
  <si>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</si>
  <si>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</si>
  <si>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</si>
  <si>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</si>
  <si>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</si>
  <si>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</si>
  <si>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</si>
  <si>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</si>
  <si>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</si>
  <si>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</si>
  <si>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</si>
  <si>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</si>
  <si>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</si>
  <si>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</si>
  <si>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</si>
  <si>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</si>
  <si>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Arnaud BELLOY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</si>
  <si>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</si>
  <si>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</si>
  <si>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</si>
  <si>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</si>
  <si>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</si>
  <si>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</si>
  <si>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</si>
  <si>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</si>
  <si>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Luna LASSERRE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</si>
  <si>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</si>
  <si>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</si>
  <si>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</si>
  <si>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</si>
  <si>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</si>
  <si>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</si>
  <si>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</si>
  <si>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</si>
  <si>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</si>
  <si>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</si>
  <si>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</si>
  <si>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</si>
  <si>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</si>
  <si>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</si>
  <si>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</si>
  <si>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</si>
  <si>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</si>
  <si>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</si>
  <si>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</si>
  <si>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</si>
  <si>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</si>
  <si>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</si>
  <si>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</si>
  <si>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</si>
  <si>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</si>
  <si>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</si>
  <si>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</si>
  <si>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</si>
  <si>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</si>
  <si>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</si>
  <si>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</si>
  <si>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</si>
  <si>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</si>
  <si>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</si>
  <si>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</si>
  <si>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</si>
  <si>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</si>
  <si>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</si>
  <si>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</si>
  <si>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Anais DAKHIA</t>
  </si>
  <si>
    <t>DAAN12012017</t>
  </si>
  <si>
    <t>c639360d-1dde-458c-ab42-0b75545f83c5</t>
  </si>
  <si>
    <t>#</t>
  </si>
  <si>
    <t>#2</t>
  </si>
  <si>
    <t>Sophie RAVIER</t>
  </si>
  <si>
    <t>RASO19032009</t>
  </si>
  <si>
    <t>e300e9e1-2d3f-4e94-9484-c08b409bab1e</t>
  </si>
  <si>
    <t>Anselme MARRANCA</t>
  </si>
  <si>
    <t>MAAN13012018</t>
  </si>
  <si>
    <t>cfe638c6-d6a7-40f6-80e3-fa97618efbf2</t>
  </si>
  <si>
    <t>12,5</t>
  </si>
  <si>
    <t>Noah AMELINE</t>
  </si>
  <si>
    <t>AMNO06052010</t>
  </si>
  <si>
    <t>76de7916-0328-49a0-a277-b9f47d825ab4</t>
  </si>
  <si>
    <t>Noor EL ATTAFI</t>
  </si>
  <si>
    <t>ELATNO16032015</t>
  </si>
  <si>
    <t>0ca83e76-f7a1-4aa4-a4db-d196f9f20b8c</t>
  </si>
  <si>
    <t>1c930a27-2953-4ec3-8d15-9754519d0138</t>
  </si>
  <si>
    <t>Bertrand  STENGER</t>
  </si>
  <si>
    <t>STBE22032005</t>
  </si>
  <si>
    <t>21bf780c-ad25-4cf1-a7d9-6001620b6024</t>
  </si>
  <si>
    <t>Elise HUSZAR</t>
  </si>
  <si>
    <t>HUEL23032011</t>
  </si>
  <si>
    <t>3343294f-a576-4e29-811e-89d30e44b360</t>
  </si>
  <si>
    <t>Alana SIMON</t>
  </si>
  <si>
    <t>SIAL23052005</t>
  </si>
  <si>
    <t>d199bc97-bb57-4879-871e-846763e066ff</t>
  </si>
  <si>
    <t>Naemi BROUTE</t>
  </si>
  <si>
    <t>BRNA22032014</t>
  </si>
  <si>
    <t>8bd838a6-66b7-4ff4-82d6-9ab91d3023c5</t>
  </si>
  <si>
    <t>Adrien  VASSEUR</t>
  </si>
  <si>
    <t>VAAD04012012</t>
  </si>
  <si>
    <t>138d4e73-91c2-40d4-a357-56cd7c5c0991</t>
  </si>
  <si>
    <t>Zoe ROUMPOS</t>
  </si>
  <si>
    <t>ROZO08102015</t>
  </si>
  <si>
    <t>e5a63ab3-027f-416e-9864-de3aad4f8dd8</t>
  </si>
  <si>
    <t>Jean  LHUILLIER</t>
  </si>
  <si>
    <t>LHJE05032016</t>
  </si>
  <si>
    <t>500cff1f-1a40-4e93-920a-7bed6648d9f9</t>
  </si>
  <si>
    <t>Dina  LAHRECH</t>
  </si>
  <si>
    <t>LADI24072007</t>
  </si>
  <si>
    <t>c7f1b7ed-c132-47ce-a9ec-edad18e99c46</t>
  </si>
  <si>
    <t>Victor BERTHIER</t>
  </si>
  <si>
    <t>BEVI06072015</t>
  </si>
  <si>
    <t>6cac1a9e-4cb3-4710-8a34-03f308ffece7</t>
  </si>
  <si>
    <t>Henri VICART LEGA</t>
  </si>
  <si>
    <t>VILEHE06072016</t>
  </si>
  <si>
    <t>b06dbc19-bd3b-47f1-9bea-b35d91732c2d</t>
  </si>
  <si>
    <t>Terence  DEVAINE</t>
  </si>
  <si>
    <t>DETE02122019</t>
  </si>
  <si>
    <t>f7f43728-d31a-4228-9603-8f9a8468d77b</t>
  </si>
  <si>
    <t>Edwige SAULNIER</t>
  </si>
  <si>
    <t>SAED24022006</t>
  </si>
  <si>
    <t>3d24282d-b468-49e8-9ffd-479137e0ef0b</t>
  </si>
  <si>
    <t>Antoine  JUNG</t>
  </si>
  <si>
    <t>b378c70c-fa70-49e7-a324-906fdb8f9996</t>
  </si>
  <si>
    <t>Joseph FAVREAU</t>
  </si>
  <si>
    <t>FAJO06012017</t>
  </si>
  <si>
    <t>d624dc95-7350-435d-86e1-0a38d6045dc8</t>
  </si>
  <si>
    <t>Adam MOUSTAKIM</t>
  </si>
  <si>
    <t>MOAD26062017</t>
  </si>
  <si>
    <t>b77c7258-8c46-467e-bcde-5e2960818ea6</t>
  </si>
  <si>
    <t>Noah BEN AROUSSE</t>
  </si>
  <si>
    <t>BEARNO10092008</t>
  </si>
  <si>
    <t>f18d79a6-d13a-42fc-9b8c-4d1e58bd9d92</t>
  </si>
  <si>
    <t>Phoebe HILLION</t>
  </si>
  <si>
    <t>HIPH26032014</t>
  </si>
  <si>
    <t>3b261b7b-f9a4-4d2f-ad7d-2cb7e01c6602</t>
  </si>
  <si>
    <t>Naim NEHARI</t>
  </si>
  <si>
    <t>NENA14012008</t>
  </si>
  <si>
    <t>159f7e61-6a77-47de-8624-5588f3afd83a</t>
  </si>
  <si>
    <t>Gabriel ALBUQUERQUE</t>
  </si>
  <si>
    <t>ALGA03072018</t>
  </si>
  <si>
    <t>2bc92911-8a5b-4dd7-a784-fd0c195ef37e</t>
  </si>
  <si>
    <t>Laura BANFI</t>
  </si>
  <si>
    <t>BALA21062014</t>
  </si>
  <si>
    <t>645230eb-0733-4d85-99f8-21c9256dbd24</t>
  </si>
  <si>
    <t>Baptiste DEVAINE</t>
  </si>
  <si>
    <t>DEBA11102016</t>
  </si>
  <si>
    <t>7da6835f-808f-4004-aba9-222682279653</t>
  </si>
  <si>
    <t>Hugo MARZAL</t>
  </si>
  <si>
    <t>MAHU24092015</t>
  </si>
  <si>
    <t>26d2f837-1f9a-46aa-aa28-e5718a293225</t>
  </si>
  <si>
    <t>4cf15257-fa5a-425f-a81e-9ea5736dfbc4</t>
  </si>
  <si>
    <t>Anaelle DEBAIR FRAY</t>
  </si>
  <si>
    <t>DEFRAN19052015</t>
  </si>
  <si>
    <t>c8583951-fd84-4bf8-a25b-585542b79f3f</t>
  </si>
  <si>
    <t>Louis CECCALDI</t>
  </si>
  <si>
    <t>CELO31012014</t>
  </si>
  <si>
    <t>265f8ae3-d023-4a51-bcd8-0142bd54afe1</t>
  </si>
  <si>
    <t>Mathis DORLHIAC</t>
  </si>
  <si>
    <t>DOMA19012010</t>
  </si>
  <si>
    <t>2f2e7983-dbc3-41f0-a695-d6957383e327</t>
  </si>
  <si>
    <t>Eden  MACAQUI</t>
  </si>
  <si>
    <t>MAED05112013</t>
  </si>
  <si>
    <t>74c251a0-f796-4a25-bb02-7bc856c96610</t>
  </si>
  <si>
    <t>Gabriel  CORTESI</t>
  </si>
  <si>
    <t>COGA02092015</t>
  </si>
  <si>
    <t>14f4e77c-d7aa-4b03-8e88-bd2525193a29</t>
  </si>
  <si>
    <t>Cylla BESSADAT</t>
  </si>
  <si>
    <t>BECY29032013</t>
  </si>
  <si>
    <t>1ca05fa2-6d86-4459-a1e4-bd2179ab7b3b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</si>
  <si>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</si>
  <si>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</si>
  <si>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</si>
  <si>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</si>
  <si>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</si>
  <si>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</si>
  <si>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Jeanne DELAFORGE</t>
  </si>
  <si>
    <t>DEJE09112010</t>
  </si>
  <si>
    <t>545aa616-eb59-41f7-85e1-f41dfc0f6d29</t>
  </si>
  <si>
    <t>Emma LAVRADOR</t>
  </si>
  <si>
    <t>LAEM16112008</t>
  </si>
  <si>
    <t>dd18ba59-91d8-4b70-a8ff-863c0025143f</t>
  </si>
  <si>
    <t>Assia MARR DEVLICHEVICH</t>
  </si>
  <si>
    <t>MADEAS03012015</t>
  </si>
  <si>
    <t>a3ff7092-ccb6-4c39-a96c-da19d27b9df2</t>
  </si>
  <si>
    <t>Blanche COURTILLY</t>
  </si>
  <si>
    <t>COBL07012010</t>
  </si>
  <si>
    <t>8b8424a6-2c0c-43fa-baca-ffae17759819</t>
  </si>
  <si>
    <t>Diane PEREIRA</t>
  </si>
  <si>
    <t>PEDI08082006</t>
  </si>
  <si>
    <t>86d3071a-d8a1-4dd8-ac18-6cde84b7fdbb</t>
  </si>
  <si>
    <t>Alicia GIRERD</t>
  </si>
  <si>
    <t>GIAL28032005</t>
  </si>
  <si>
    <t>8e213d31-628f-435e-aec2-0d1ca27c4134</t>
  </si>
  <si>
    <t>Leonce PORTAL</t>
  </si>
  <si>
    <t>POLE18042015</t>
  </si>
  <si>
    <t>7434e918-2876-48ab-b2b7-8f2cd2bed532</t>
  </si>
  <si>
    <t>Come ZINSZNER</t>
  </si>
  <si>
    <t>ZICO13022017</t>
  </si>
  <si>
    <t>967fdb6e-e271-4f9d-9bd7-47d0744cf77f</t>
  </si>
  <si>
    <t>Leon APPERT</t>
  </si>
  <si>
    <t>APLE04102013</t>
  </si>
  <si>
    <t>d1701c96-3bdc-4f62-a4f7-4454b8805f3e</t>
  </si>
  <si>
    <t>Anis BINOUMAR</t>
  </si>
  <si>
    <t>BIAN20102012</t>
  </si>
  <si>
    <t>4437f78e-ece5-4c52-8481-f31a8d621a57</t>
  </si>
  <si>
    <t>Anttoni SACCHET</t>
  </si>
  <si>
    <t>SAAN03012008</t>
  </si>
  <si>
    <t>f1dcb8e4-a10d-4764-a086-d1265cbe923b</t>
  </si>
  <si>
    <t>Nina THOUAN</t>
  </si>
  <si>
    <t>THNI11082007</t>
  </si>
  <si>
    <t>a2d30008-ac85-45a7-9061-4eaaeab97144</t>
  </si>
  <si>
    <t>Andrea DJEBALI</t>
  </si>
  <si>
    <t>DJAN23032008</t>
  </si>
  <si>
    <t>1fe8e3b2-d75c-437b-96d4-6b2728037fda</t>
  </si>
  <si>
    <t>Shainez HASSEN</t>
  </si>
  <si>
    <t>HASH18092015</t>
  </si>
  <si>
    <t>619a333d-eb51-4a1e-8440-23a00b9ca2fa</t>
  </si>
  <si>
    <t>Adam  BELKADA</t>
  </si>
  <si>
    <t>BEAD31052013</t>
  </si>
  <si>
    <t>dd39579e-ccd9-41a9-9881-ac15afaf6e18</t>
  </si>
  <si>
    <t>Emile CERTAIN DELUS</t>
  </si>
  <si>
    <t>CEDEEM19102011</t>
  </si>
  <si>
    <t>4b32c448-fe36-4190-bdcf-a85b03e58f29</t>
  </si>
  <si>
    <t>Guillaume  PRIOUX</t>
  </si>
  <si>
    <t>a194c2ea-96a8-460f-badd-0629468d5dde</t>
  </si>
  <si>
    <t>Charles DELAMOUR</t>
  </si>
  <si>
    <t>DECH23042012</t>
  </si>
  <si>
    <t>224791be-778d-490d-bbbc-a7f78ff877ff</t>
  </si>
  <si>
    <t>Camilo CYRKLEWSKI</t>
  </si>
  <si>
    <t>CYCA18102015</t>
  </si>
  <si>
    <t>557c1a77-8d18-443b-a903-3fabb3271017</t>
  </si>
  <si>
    <t>Mael PERON POUILLAUDE</t>
  </si>
  <si>
    <t>PEPOMA17112014</t>
  </si>
  <si>
    <t>448a84cb-ccfa-42d6-a61c-bf5137618262</t>
  </si>
  <si>
    <t>Hector GENICOT</t>
  </si>
  <si>
    <t>GEHE17122015</t>
  </si>
  <si>
    <t>873729be-a77b-4a22-a33b-eacbecafc5ba</t>
  </si>
  <si>
    <t>Joseph GROMARD</t>
  </si>
  <si>
    <t>GRJO201112016</t>
  </si>
  <si>
    <t>5d5e4f3d-7829-4aa7-af5a-78b68f77871d</t>
  </si>
  <si>
    <t>Aylan RAHIL</t>
  </si>
  <si>
    <t>RAAY25082015</t>
  </si>
  <si>
    <t>0f908003-173a-43f2-bd19-00d840a6a67b</t>
  </si>
  <si>
    <t>Flore BOREAU DE ROINCE</t>
  </si>
  <si>
    <t>BODEROFL09072011</t>
  </si>
  <si>
    <t>6098668d-e25e-4c81-988f-26b1222b6e54</t>
  </si>
  <si>
    <t>Nathanael DEHAIS</t>
  </si>
  <si>
    <t>DENA01082013</t>
  </si>
  <si>
    <t>94393575-d3be-42fb-b34d-3b89d947b888</t>
  </si>
  <si>
    <t>Maxence DREZET</t>
  </si>
  <si>
    <t>DRMA06102008</t>
  </si>
  <si>
    <t>c517dc8a-bfce-4411-a413-be898a8db502</t>
  </si>
  <si>
    <t>Paul GODIN VINCENT</t>
  </si>
  <si>
    <t>6eb31c60-f0f0-4161-bbb4-80fba38be4c1</t>
  </si>
  <si>
    <t>Thais DUFRIEN</t>
  </si>
  <si>
    <t>DUTH15012015</t>
  </si>
  <si>
    <t>1a1aaf7c-33e3-4518-9e22-29d201ccd814</t>
  </si>
  <si>
    <t>Iris DESPRES</t>
  </si>
  <si>
    <t>DEIR29092015</t>
  </si>
  <si>
    <t>decdee89-ec96-47d7-bf7f-21556d8be845</t>
  </si>
  <si>
    <t>Mara ABREU DE CARVALHO</t>
  </si>
  <si>
    <t>ABDECAMA</t>
  </si>
  <si>
    <t>98e33885-a0d3-4bf5-81e6-eb91e2e2ec50</t>
  </si>
  <si>
    <t>Liam DIACK</t>
  </si>
  <si>
    <t>DILI14122015</t>
  </si>
  <si>
    <t>dedfcad9-f0bf-4713-9312-e26f5fc80031</t>
  </si>
  <si>
    <t>Victor DEDDE</t>
  </si>
  <si>
    <t>DEVI13062014</t>
  </si>
  <si>
    <t>70392e45-a718-4f14-8f11-8a2e0d45de07</t>
  </si>
  <si>
    <t>Mathis ILIAS</t>
  </si>
  <si>
    <t>ILMA14062016</t>
  </si>
  <si>
    <t>03e8b771-a38b-4fd6-a22e-551c38f09fdd</t>
  </si>
  <si>
    <t>3f8161e9-c869-47a9-861b-6eaa606c85b2</t>
  </si>
  <si>
    <t>Imrane BOUKZINE</t>
  </si>
  <si>
    <t>BOIM19052014</t>
  </si>
  <si>
    <t>74e874e7-afbd-4456-8960-bf7ae3a8864d</t>
  </si>
  <si>
    <t>Malo MORIN</t>
  </si>
  <si>
    <t>MOMA23092017</t>
  </si>
  <si>
    <t>e720d1b0-433f-42f9-aaca-723fd649bd2b</t>
  </si>
  <si>
    <t>Soren  VERDON</t>
  </si>
  <si>
    <t>VESO12122012</t>
  </si>
  <si>
    <t>275f099f-7a39-4422-8b3d-75f44bb19294</t>
  </si>
  <si>
    <t>Ilana LE ROUX</t>
  </si>
  <si>
    <t>LEROIL20082017</t>
  </si>
  <si>
    <t>dbe5011b-e7cb-48c9-906d-3b760c691718</t>
  </si>
  <si>
    <t>Augustin PROIA</t>
  </si>
  <si>
    <t>PRAU16042010</t>
  </si>
  <si>
    <t>8d70e4d5-22e8-4f77-a2bc-18b68f9f7fcd</t>
  </si>
  <si>
    <t>Lucas HEURTEMOTTE</t>
  </si>
  <si>
    <t>HELU19102017</t>
  </si>
  <si>
    <t>15d0e687-d404-4071-989f-702097f650f9</t>
  </si>
  <si>
    <t>Soline HAG</t>
  </si>
  <si>
    <t>HASO05032016</t>
  </si>
  <si>
    <t>2ad1edda-e8cd-4abc-8896-1816b30d8617</t>
  </si>
  <si>
    <t>Nolan  TREICH HUTTEAU</t>
  </si>
  <si>
    <t>TRHUNO11022010</t>
  </si>
  <si>
    <t>3f296ca9-71a8-4e54-8ab7-fbc616f4a3c5</t>
  </si>
  <si>
    <t>Thais MARCHAL</t>
  </si>
  <si>
    <t>MATH28032019</t>
  </si>
  <si>
    <t>43f68b87-0cb6-4a35-870a-ce219dfc661f</t>
  </si>
  <si>
    <t>Samuel DAS NEVES POLANAH</t>
  </si>
  <si>
    <t>DANEPOSA07122008</t>
  </si>
  <si>
    <t>acb01ce8-76fa-41a8-a408-579f419fec87</t>
  </si>
  <si>
    <t>Axel  DE GUILLEBON</t>
  </si>
  <si>
    <t>DEGUAX23112005</t>
  </si>
  <si>
    <t>b8102c75-f5ea-434b-bcfb-481572e30f2d</t>
  </si>
  <si>
    <t>Olivier GUYARD</t>
  </si>
  <si>
    <t>GUOL24092016</t>
  </si>
  <si>
    <t>9a9c7f26-34f4-486d-8fb8-c55fd5832848</t>
  </si>
  <si>
    <t>Eva BAZELAIS</t>
  </si>
  <si>
    <t>BAEV09022013</t>
  </si>
  <si>
    <t>fb75b14e-4d8b-4a02-8442-716921cd6702</t>
  </si>
  <si>
    <t>Mila AMERIO</t>
  </si>
  <si>
    <t>AMMI02032011</t>
  </si>
  <si>
    <t>994b2149-d604-4936-a8a1-6a050a7dbf66</t>
  </si>
  <si>
    <t>Mateo FRANCOIS</t>
  </si>
  <si>
    <t>FRMA11012013</t>
  </si>
  <si>
    <t>f2acf8e0-e4f1-492f-bf2a-dca1fc92e2f8</t>
  </si>
  <si>
    <t>Ayla DRAOU</t>
  </si>
  <si>
    <t>DRAY02072011</t>
  </si>
  <si>
    <t>75874e97-64e3-410b-a527-238660ee634a</t>
  </si>
  <si>
    <t>d64ffafa-5a66-434e-bfe3-9f3a97796d61</t>
  </si>
  <si>
    <t>Emeline LEBRUN</t>
  </si>
  <si>
    <t>LEEM18102005</t>
  </si>
  <si>
    <t>625f0b83-26c1-410c-a810-3e802b20e8d3</t>
  </si>
  <si>
    <t>Alana THIONVILLE</t>
  </si>
  <si>
    <t>THAL19052009</t>
  </si>
  <si>
    <t>3c654237-71c7-4bdd-990d-fb51a6374016</t>
  </si>
  <si>
    <t>Lou-Ann OGER</t>
  </si>
  <si>
    <t>OGLOAN26112004</t>
  </si>
  <si>
    <t>6f30392d-4202-4843-9e20-7d0a4badc263</t>
  </si>
  <si>
    <t>Louise MERBAH DASSAUD</t>
  </si>
  <si>
    <t>MEDALO15042018</t>
  </si>
  <si>
    <t>d0699187-4faa-44d6-b12b-bb631faf890c</t>
  </si>
  <si>
    <t>Shannon EZANO</t>
  </si>
  <si>
    <t>EZSH18112013</t>
  </si>
  <si>
    <t>d60c4947-5b79-4681-8c29-f58f74f51730</t>
  </si>
  <si>
    <t>Lemmy LEVELEUX WOLTER</t>
  </si>
  <si>
    <t>LEWOLE18072016</t>
  </si>
  <si>
    <t>b63faaaa-d62b-4e41-8703-bae31a7f9421</t>
  </si>
  <si>
    <t>Maxence VICENT MAROUZE</t>
  </si>
  <si>
    <t xml:space="preserve">VIMA24042011 </t>
  </si>
  <si>
    <t>387ca74d-1ed8-4f57-804a-5ab47c31e511</t>
  </si>
  <si>
    <t>Alexandre VICENT MAROUZE</t>
  </si>
  <si>
    <t>VIMAAL15042015</t>
  </si>
  <si>
    <t>4b2c06e3-dda1-4b27-99d9-216c14783755</t>
  </si>
  <si>
    <t>5ea59252-1424-4cd0-a648-eddbe6450991</t>
  </si>
  <si>
    <t>Marinka DEMOTA GADENNE</t>
  </si>
  <si>
    <t>DEGAMA30112016</t>
  </si>
  <si>
    <t>7c53706f-0f02-4c9e-8d58-cf96320e8212</t>
  </si>
  <si>
    <t>Enguerrand FALCONNET</t>
  </si>
  <si>
    <t>FAEN25042011</t>
  </si>
  <si>
    <t>05cd17f1-51f5-484e-ac1f-fca385299d93</t>
  </si>
  <si>
    <t>Mae MECHIN</t>
  </si>
  <si>
    <t>MEMA04062013</t>
  </si>
  <si>
    <t>1a5db229-ed52-49ff-8137-40cdca75b2fd</t>
  </si>
  <si>
    <t>Clarence DUSSUTOUR</t>
  </si>
  <si>
    <t>DUCL26042008</t>
  </si>
  <si>
    <t>5b0db95d-37d8-4e79-9eb5-e575cbcd1f98</t>
  </si>
  <si>
    <t>3537ecc7-b848-48f0-9821-37bedccdbc3c</t>
  </si>
  <si>
    <t>Ines IOACHIM</t>
  </si>
  <si>
    <t>IOIN23032006</t>
  </si>
  <si>
    <t>e3cb9972-f6fa-4bd3-bfa4-2c65f9f5d12d</t>
  </si>
  <si>
    <t>61c6fc50-5be8-45af-a349-3e5f9af41970</t>
  </si>
  <si>
    <t>Charlotte FIEFFE</t>
  </si>
  <si>
    <t>FICH12112012</t>
  </si>
  <si>
    <t>1285f223-fd38-477a-a9df-2c1d5a7fbb50</t>
  </si>
  <si>
    <t>Lilia HEULS-KERADENNEC</t>
  </si>
  <si>
    <t>HEKELI05112008</t>
  </si>
  <si>
    <t>b32ec311-61cf-40ae-b034-4ee90b279784</t>
  </si>
  <si>
    <t>Anas  DAMNATY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</si>
  <si>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</si>
  <si>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</si>
  <si>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</si>
  <si>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</si>
  <si>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</si>
  <si>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</si>
  <si>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</si>
  <si>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</si>
  <si>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</si>
  <si>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</si>
  <si>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</si>
  <si>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>Elena DE ALMEIDA</t>
  </si>
  <si>
    <t>DEALEL08042014</t>
  </si>
  <si>
    <t>a9ddd99f-f277-4f3a-b317-658d92b1e2fb</t>
  </si>
  <si>
    <t>Victor FAVA</t>
  </si>
  <si>
    <t>FAVI07122016</t>
  </si>
  <si>
    <t>85370401-38f0-41f7-a3db-c55a24042cf6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</si>
  <si>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</si>
  <si>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</si>
  <si>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</si>
  <si>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</si>
  <si>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</si>
  <si>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</si>
  <si>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0330254a-f8c7-4ced-bea7-04266276c4b4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</si>
  <si>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</si>
  <si>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</si>
  <si>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</si>
  <si>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</si>
  <si>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</si>
  <si>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</si>
  <si>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</si>
  <si>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</si>
  <si>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</si>
  <si>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</si>
  <si>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</si>
  <si>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</si>
  <si>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</si>
  <si>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Timeo DE ALMEIDA</t>
  </si>
  <si>
    <t>DEALTI18032009</t>
  </si>
  <si>
    <t>b6a4c854-328e-4b4b-897e-0e0e35f63c83</t>
  </si>
  <si>
    <t>Djolann SAINT-AIGNAN</t>
  </si>
  <si>
    <t>SAAIDJ02062012</t>
  </si>
  <si>
    <t>227e8288-4e6c-44bf-bcbd-43eddb048c6c</t>
  </si>
  <si>
    <t>Raphael  LOHEZ</t>
  </si>
  <si>
    <t>LORA15092009</t>
  </si>
  <si>
    <t>9f1b347e-451a-495e-9184-c3797a2edcfd</t>
  </si>
  <si>
    <t>Remi IMBERT CHEVRIER</t>
  </si>
  <si>
    <t>IMCHRE22052005</t>
  </si>
  <si>
    <t>27b52d6c-7303-4afe-858c-421e2180b2d1</t>
  </si>
  <si>
    <t>Thomas MAI</t>
  </si>
  <si>
    <t>MATH27072016</t>
  </si>
  <si>
    <t>1440d477-591d-4acb-8394-f80992d2becb</t>
  </si>
  <si>
    <t>Noe RANDRIAMAHAZO</t>
  </si>
  <si>
    <t>RANO12092018</t>
  </si>
  <si>
    <t>b8b4dabe-ddf9-4839-ad54-6f59f6cc32cf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</si>
  <si>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</si>
  <si>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</si>
  <si>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</si>
  <si>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</si>
  <si>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</si>
  <si>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</si>
  <si>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</si>
  <si>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</si>
  <si>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</si>
  <si>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Quentin LAUNAY</t>
  </si>
  <si>
    <t>LAQU08102014</t>
  </si>
  <si>
    <t>b5ad9035-fef1-4f30-a3e5-845d81b1be36</t>
  </si>
  <si>
    <t>Ala CHAIRI</t>
  </si>
  <si>
    <t>CHAL01082016</t>
  </si>
  <si>
    <t>bb2bdf54-1db9-4375-8cb0-985ab3ea0ed4</t>
  </si>
  <si>
    <t>5f95a4d5-c2d3-4ba9-98ce-35ad04d87c8d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</si>
  <si>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</si>
  <si>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</si>
  <si>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</si>
  <si>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</si>
  <si>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</si>
  <si>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</si>
  <si>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</si>
  <si>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</si>
  <si>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</si>
  <si>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</si>
  <si>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</si>
  <si>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</si>
  <si>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</si>
  <si>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</si>
  <si>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</si>
  <si>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</si>
  <si>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</si>
  <si>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</si>
  <si>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Foucauld PASQUIER</t>
  </si>
  <si>
    <t>PAFO04022013</t>
  </si>
  <si>
    <t>04bd127a-2cb2-4af2-b5af-6e6ca38bf19c</t>
  </si>
  <si>
    <t>Hibato Allah BEN ZBIBA</t>
  </si>
  <si>
    <t xml:space="preserve">BEZBHIAL08062011 </t>
  </si>
  <si>
    <t>e40e88dc-1c8f-4870-94f6-d1e556bfb5b4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</si>
  <si>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</si>
  <si>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</si>
  <si>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</si>
  <si>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</si>
  <si>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</si>
  <si>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</si>
  <si>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Mateo SUNDAS</t>
  </si>
  <si>
    <t>SUMA08032010</t>
  </si>
  <si>
    <t>4754ea4d-f813-437e-afb0-e817cf44e7fe</t>
  </si>
  <si>
    <t>Martin MAI</t>
  </si>
  <si>
    <t>MAMA30062012</t>
  </si>
  <si>
    <t>ad57c904-5403-46a8-9827-889cfbf34a69</t>
  </si>
  <si>
    <t>Edouard ABEIL CAVAILLEZ</t>
  </si>
  <si>
    <t>ABCAED18082011</t>
  </si>
  <si>
    <t>fc37665d-66a7-4b60-a18b-b511eb31d8d7</t>
  </si>
  <si>
    <t>Lena PIEDELOUP</t>
  </si>
  <si>
    <t>PILE06052011</t>
  </si>
  <si>
    <t>0f8582e8-d660-46df-8df6-a56bda325315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</si>
  <si>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</si>
  <si>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</si>
  <si>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</si>
  <si>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</si>
  <si>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</si>
  <si>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</si>
  <si>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</si>
  <si>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Sirine  BENJEMAA</t>
  </si>
  <si>
    <t>BESI19062005</t>
  </si>
  <si>
    <t>bceb8755-24eb-4720-a34a-6b2c4c569fd9</t>
  </si>
  <si>
    <t>Sasha CRICHI</t>
  </si>
  <si>
    <t>CRSA28112010</t>
  </si>
  <si>
    <t>88306f12-66b9-4fe2-badd-e4d05eed61b3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</si>
  <si>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</si>
  <si>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</si>
  <si>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</si>
  <si>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</si>
  <si>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</si>
  <si>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</si>
  <si>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Georgia ANDREZ MILIOTIS</t>
  </si>
  <si>
    <t>ANMIGE25122016</t>
  </si>
  <si>
    <t>d9344d3b-eb6f-42af-8882-5d52e50f8ab0</t>
  </si>
  <si>
    <t>Fleur DES DESERTS</t>
  </si>
  <si>
    <t>DEDEFL14102017</t>
  </si>
  <si>
    <t>ab415c11-b89a-4860-965f-0ef2650f07b9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</si>
  <si>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</si>
  <si>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</si>
  <si>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</si>
  <si>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</si>
  <si>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</si>
  <si>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</si>
  <si>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</si>
  <si>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</si>
  <si>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</si>
  <si>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</si>
  <si>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</si>
  <si>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Mayeul JEANNIN-NALTET</t>
  </si>
  <si>
    <t>JENAMA07042013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</si>
  <si>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</si>
  <si>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</si>
  <si>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</si>
  <si>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</si>
  <si>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</si>
  <si>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</si>
  <si>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</si>
  <si>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Mila CALAMOTE COUTINHO</t>
  </si>
  <si>
    <t>CACOMI19112018</t>
  </si>
  <si>
    <t>a6bb95bd-2302-41b3-a620-2e5d44be97dd</t>
  </si>
  <si>
    <t>Camille CREUX</t>
  </si>
  <si>
    <t>CRCA02022019</t>
  </si>
  <si>
    <t>e4e5bf93-849c-4e22-8e68-7f68e8331864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</si>
  <si>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</si>
  <si>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</si>
  <si>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</si>
  <si>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</si>
  <si>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</si>
  <si>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</si>
  <si>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Leyana MARCELIN GABRIEL</t>
  </si>
  <si>
    <t>MAGALE19102017</t>
  </si>
  <si>
    <t>d76500fe-d6c1-49c8-9dbf-34af853c1b1a</t>
  </si>
  <si>
    <t>Jade NOUVEAU</t>
  </si>
  <si>
    <t>NOJA02012014</t>
  </si>
  <si>
    <t>eabc615a-3036-40be-bbeb-9facd6099947</t>
  </si>
  <si>
    <t>Romain DURAND</t>
  </si>
  <si>
    <t>DURO11022009</t>
  </si>
  <si>
    <t>640e660a-1cc2-401d-b056-ed613914852f</t>
  </si>
  <si>
    <t>Grégoire WALDMAN</t>
  </si>
  <si>
    <t>WAGR06072015</t>
  </si>
  <si>
    <t>46db427c-a8e5-441b-8d5f-757cdf2d33e6</t>
  </si>
  <si>
    <t>Valentin PACOT SEASON</t>
  </si>
  <si>
    <t>PASEVA15122018</t>
  </si>
  <si>
    <t>a9d74cad-6fa8-40fb-997f-a5cad974754d</t>
  </si>
  <si>
    <t>Miguel BORGES</t>
  </si>
  <si>
    <t>BOMI07102014</t>
  </si>
  <si>
    <t>ad24adaf-3057-4820-964b-73e20dab818a</t>
  </si>
  <si>
    <t>Martin CROM</t>
  </si>
  <si>
    <t>CRMA14112009</t>
  </si>
  <si>
    <t>c980c589-d19f-40e2-90b3-33e82ebb0a90</t>
  </si>
  <si>
    <t>Aura AMSELLEM</t>
  </si>
  <si>
    <t>ANAU08072017</t>
  </si>
  <si>
    <t>f8cae532-42b1-42b3-9dab-e641e3fd39b4</t>
  </si>
  <si>
    <t>Ilyana KOBROSLI</t>
  </si>
  <si>
    <t>KOIL09012019</t>
  </si>
  <si>
    <t>9ae234ef-f190-4125-bcc0-5ff47d4de6b0</t>
  </si>
  <si>
    <t>Adrien  CIMMINO</t>
  </si>
  <si>
    <t>CIAD07112008</t>
  </si>
  <si>
    <t>e0d60246-05b2-4132-87f7-2158092625f5</t>
  </si>
  <si>
    <t>Saul RAGON</t>
  </si>
  <si>
    <t>RASA14052010</t>
  </si>
  <si>
    <t>612fe2f0-6b39-4791-a091-694d3dcfb1e9</t>
  </si>
  <si>
    <t>Leonard SERVIN</t>
  </si>
  <si>
    <t>SELE28072013</t>
  </si>
  <si>
    <t>ecd6a8e0-bd33-4679-b372-7a68a42ea617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</si>
  <si>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</si>
  <si>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</si>
  <si>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</si>
  <si>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</si>
  <si>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</si>
  <si>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</si>
  <si>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</si>
  <si>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</si>
  <si>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</si>
  <si>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</si>
  <si>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</si>
  <si>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</si>
  <si>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ILANA LE ROUX</t>
  </si>
  <si>
    <t>1e94c88b-8ec2-4f37-9dfa-19dffcf7fa4e</t>
  </si>
  <si>
    <t>Jean Baptiste LECONTE</t>
  </si>
  <si>
    <t>LEJEBA27012012</t>
  </si>
  <si>
    <t>cf10f044-2683-4fa5-9163-62ec6c5bdfad</t>
  </si>
  <si>
    <t>Eden  BERREBI</t>
  </si>
  <si>
    <t>eecf1b95-52cf-4de2-be48-2066583def45</t>
  </si>
  <si>
    <t>Elisa PATERNI</t>
  </si>
  <si>
    <t>PAEL10102008</t>
  </si>
  <si>
    <t>634476fd-49a8-4da9-81cc-fdb4356256ce</t>
  </si>
  <si>
    <t>aa4fa74b-d604-4b6d-a0a0-c5a4f796a825</t>
  </si>
  <si>
    <t>aea552bc-6426-4eb9-9a69-7c1dae2afb4e</t>
  </si>
  <si>
    <t>Carla  ZANNOU</t>
  </si>
  <si>
    <t>7cc99892-f396-4729-8e63-9627d7a84d70</t>
  </si>
  <si>
    <t>BRGU17092014</t>
  </si>
  <si>
    <t>ab9aed90-c9b9-4c8e-89d5-2dcf761e5e06</t>
  </si>
  <si>
    <t>350a48cd-925f-4970-8f88-3dc03cbd5260</t>
  </si>
  <si>
    <t>Anas DAMNATY</t>
  </si>
  <si>
    <t>8fab916b-1b15-4523-b7b3-0f154d742ef2</t>
  </si>
  <si>
    <t>Wail KAIBI</t>
  </si>
  <si>
    <t>KAWA04122007</t>
  </si>
  <si>
    <t>d17cfb97-8a28-4be8-ba60-c77539567141</t>
  </si>
  <si>
    <t>Charlotte KEUSCH</t>
  </si>
  <si>
    <t>KECHA27072015</t>
  </si>
  <si>
    <t>7f564511-745e-4496-bf55-c64e38c474f9</t>
  </si>
  <si>
    <t>Gabriel  KOSTER</t>
  </si>
  <si>
    <t>KOGA22032013</t>
  </si>
  <si>
    <t>651e4391-fc1f-4972-b6a3-c4e3f3bd8acb</t>
  </si>
  <si>
    <t>Eloane AUROY</t>
  </si>
  <si>
    <t>AUEL27072017</t>
  </si>
  <si>
    <t>c3e6c88e-ca88-4ece-b401-cf22a907f282</t>
  </si>
  <si>
    <t>a1b20f77-2e15-4575-8e18-1d998fe3be5a</t>
  </si>
  <si>
    <t>Paul GUYARD SAULNIER</t>
  </si>
  <si>
    <t>GUSAPA18092012</t>
  </si>
  <si>
    <t>ec162b96-3563-4486-a510-b400ee35b4f3</t>
  </si>
  <si>
    <t>Yoann HOCHON-BAUX</t>
  </si>
  <si>
    <t>HOBAYO28012010</t>
  </si>
  <si>
    <t>71f5d540-7a99-41cf-b5cc-ca05673ceef4</t>
  </si>
  <si>
    <t>7c339878-cad4-4aee-a5bb-70559204793f</t>
  </si>
  <si>
    <t>Albane NICOLAS</t>
  </si>
  <si>
    <t>NIAL30032012</t>
  </si>
  <si>
    <t>312dce9c-666a-4206-b13c-cf7e7cecf262</t>
  </si>
  <si>
    <t>Nicolas NURDIN</t>
  </si>
  <si>
    <t>NUNI11112012</t>
  </si>
  <si>
    <t>8909753e-3205-4efc-903a-0b8ed8198373</t>
  </si>
  <si>
    <t>Clotilde ARLERY</t>
  </si>
  <si>
    <t>ARCL07012004</t>
  </si>
  <si>
    <t>e3e7e8bc-dc22-4abc-83a6-ac49f0a00a8a</t>
  </si>
  <si>
    <t>Tanguy BEUNIER</t>
  </si>
  <si>
    <t>BETA12012004</t>
  </si>
  <si>
    <t>d3fb52c9-93f5-4e76-a67c-8af74ceb0bf2</t>
  </si>
  <si>
    <t>Candice LARGANGE</t>
  </si>
  <si>
    <t>LACA04082014</t>
  </si>
  <si>
    <t>1ab51d79-07a1-4882-98ef-604989a718a7</t>
  </si>
  <si>
    <t>Eden PIQUARD</t>
  </si>
  <si>
    <t>PIED29102012</t>
  </si>
  <si>
    <t>ab3f974d-88ed-425c-b6cf-d8cd0f8947ec</t>
  </si>
  <si>
    <t>No symptoms</t>
  </si>
  <si>
    <t xml:space="preserve">Attention disorders </t>
  </si>
  <si>
    <t>1)</t>
  </si>
  <si>
    <t xml:space="preserve">Fatigue </t>
  </si>
  <si>
    <t>2)</t>
  </si>
  <si>
    <t xml:space="preserve">Snoring </t>
  </si>
  <si>
    <t>3)</t>
  </si>
  <si>
    <t xml:space="preserve">Night sweating </t>
  </si>
  <si>
    <t>4)</t>
  </si>
  <si>
    <t xml:space="preserve">Kick </t>
  </si>
  <si>
    <t>5)</t>
  </si>
  <si>
    <t xml:space="preserve">Enuresis </t>
  </si>
  <si>
    <t>6)</t>
  </si>
  <si>
    <t xml:space="preserve">Night awakening </t>
  </si>
  <si>
    <t>7)</t>
  </si>
  <si>
    <t xml:space="preserve">Sleepiness PPDS &gt; 16 </t>
  </si>
  <si>
    <t>8)</t>
  </si>
  <si>
    <t xml:space="preserve">Morning headaches </t>
  </si>
  <si>
    <t>9)</t>
  </si>
  <si>
    <t xml:space="preserve">Difficulty to stay asleep </t>
  </si>
  <si>
    <t>10)</t>
  </si>
  <si>
    <t>Myoclonie à la naissance</t>
  </si>
  <si>
    <t>PPC --&gt; disjonction + abancé mandibulaire ortho</t>
  </si>
  <si>
    <t>Troubles des apprentissages (IVS 119)  et déficit d’attention soutenue</t>
  </si>
  <si>
    <t>HPI</t>
  </si>
  <si>
    <t>disjonction palatine il y a 4 ans</t>
  </si>
  <si>
    <t>Dépression</t>
  </si>
  <si>
    <t>disjonction palatine</t>
  </si>
  <si>
    <t>Absences occipitales</t>
  </si>
  <si>
    <t>PPC</t>
  </si>
  <si>
    <t>adénoïdectomie</t>
  </si>
  <si>
    <t>disjonction en cours</t>
  </si>
  <si>
    <t>ostéotomie maxillaire, adénoïdectomie, septoplastie</t>
  </si>
  <si>
    <t>none</t>
  </si>
  <si>
    <t>disjoncteur palatin</t>
  </si>
  <si>
    <t>adénoïdectomie + amygdalectomie</t>
  </si>
  <si>
    <t>adénoïdectomie + amygdalectomie + disjoncteur</t>
  </si>
  <si>
    <t>Epilepsie généralisée idiopathique</t>
  </si>
  <si>
    <t>Dysgraphie</t>
  </si>
  <si>
    <t>avancée mandibulaire ortho</t>
  </si>
  <si>
    <t>orthodontique</t>
  </si>
  <si>
    <t xml:space="preserve">PPC --&gt; disjonction </t>
  </si>
  <si>
    <t>orthodonti pour avancer la machoire</t>
  </si>
  <si>
    <t>amygdalectomie + adénoïdectomie</t>
  </si>
  <si>
    <t>disjonction</t>
  </si>
  <si>
    <t>orthodontiste</t>
  </si>
  <si>
    <t>turbinolastie coblaion basi linguale épiglottoplatie</t>
  </si>
  <si>
    <t>disjonction palatine + rééducation langue</t>
  </si>
  <si>
    <t>T21</t>
  </si>
  <si>
    <t>adénoÏdectoime</t>
  </si>
  <si>
    <t>adénoÏdectomie</t>
  </si>
  <si>
    <t>ttt ortho en cours</t>
  </si>
  <si>
    <t>autisme</t>
  </si>
  <si>
    <t>other</t>
  </si>
  <si>
    <t>ttt ortho</t>
  </si>
  <si>
    <t>ttt positionnel ronfless + disjonction palatin + adénoïdectomie</t>
  </si>
  <si>
    <t>d’épilepsie à pointes ondes Centro temporales</t>
  </si>
  <si>
    <t>schizophrénie</t>
  </si>
  <si>
    <t>amygdalectomie + adénoïdectomie + disjoncteur palatin</t>
  </si>
  <si>
    <t>adénoïdectomie, disjoncteur palatin</t>
  </si>
  <si>
    <t>Anoxie cérébrale post noyade</t>
  </si>
  <si>
    <t>adénoïdectomie + disjoncteur</t>
  </si>
  <si>
    <t>ortho</t>
  </si>
  <si>
    <t>ortho + fer</t>
  </si>
  <si>
    <t>amygdalectomie + Adénoïdectomie</t>
  </si>
  <si>
    <t>TSA</t>
  </si>
  <si>
    <t>Colonne1</t>
  </si>
  <si>
    <t>Nb de parents Ok</t>
  </si>
  <si>
    <t>Attention disorders (1)</t>
  </si>
  <si>
    <t>Fatigue (2)</t>
  </si>
  <si>
    <t>Snoring (3)</t>
  </si>
  <si>
    <t>Night sweating (4)</t>
  </si>
  <si>
    <t>Kick (5)</t>
  </si>
  <si>
    <t>Enuresis (6)</t>
  </si>
  <si>
    <t>Night awakening (7)</t>
  </si>
  <si>
    <t>Sleepiness PPDS &gt; 16 (8)</t>
  </si>
  <si>
    <t>Morning headaches (9)</t>
  </si>
  <si>
    <t>Difficulty to stay asleep (10)</t>
  </si>
  <si>
    <t>TOTAL</t>
  </si>
  <si>
    <t>No symptoms / other</t>
  </si>
  <si>
    <t>%</t>
  </si>
  <si>
    <t>% / nb de patient</t>
  </si>
  <si>
    <t>Mean age</t>
  </si>
  <si>
    <t>Median age</t>
  </si>
  <si>
    <t>SD age</t>
  </si>
  <si>
    <t>Min age</t>
  </si>
  <si>
    <t>Max age</t>
  </si>
  <si>
    <t>Nb de valeur</t>
  </si>
  <si>
    <t>None</t>
  </si>
  <si>
    <t>No. Female</t>
  </si>
  <si>
    <t>No. Male</t>
  </si>
  <si>
    <t>Sex Ratio</t>
  </si>
  <si>
    <t>Mean Height</t>
  </si>
  <si>
    <t>Median Height</t>
  </si>
  <si>
    <t>SD Height</t>
  </si>
  <si>
    <t>Min Height</t>
  </si>
  <si>
    <t>Max Height</t>
  </si>
  <si>
    <t>Mean weight</t>
  </si>
  <si>
    <t>Median weight</t>
  </si>
  <si>
    <t>SD weight</t>
  </si>
  <si>
    <t>Min weight</t>
  </si>
  <si>
    <t>Max weight</t>
  </si>
  <si>
    <t>Mean BMI</t>
  </si>
  <si>
    <t>Median BMI</t>
  </si>
  <si>
    <t>SD BMI</t>
  </si>
  <si>
    <t>Min BMI</t>
  </si>
  <si>
    <t>Max BMI</t>
  </si>
  <si>
    <t>Mean TIB</t>
  </si>
  <si>
    <t>Median TIB</t>
  </si>
  <si>
    <t>SD TIB</t>
  </si>
  <si>
    <t>Min TIB</t>
  </si>
  <si>
    <t>Max TIB</t>
  </si>
  <si>
    <t>Mean TST</t>
  </si>
  <si>
    <t>Median TST</t>
  </si>
  <si>
    <t>SD TST</t>
  </si>
  <si>
    <t>Min TST</t>
  </si>
  <si>
    <t>Max TST</t>
  </si>
  <si>
    <t>Mean sleep efficiency</t>
  </si>
  <si>
    <t>Median sleep efficiency</t>
  </si>
  <si>
    <t>SD sleep efficiency</t>
  </si>
  <si>
    <t>Min sleep efficiency</t>
  </si>
  <si>
    <t>Max sleep efficiency</t>
  </si>
  <si>
    <t>Mean</t>
  </si>
  <si>
    <t>Median</t>
  </si>
  <si>
    <t>SD</t>
  </si>
  <si>
    <t>Min</t>
  </si>
  <si>
    <t>Max</t>
  </si>
  <si>
    <t>Age (years)</t>
  </si>
  <si>
    <t>Total</t>
  </si>
  <si>
    <t>&lt; 6 y.o.</t>
  </si>
  <si>
    <t>6-11 y.o.</t>
  </si>
  <si>
    <t>&gt; 12 y.o.</t>
  </si>
  <si>
    <t>N° of subject</t>
  </si>
  <si>
    <t>N° Male</t>
  </si>
  <si>
    <t>No.</t>
  </si>
  <si>
    <t>N° Female</t>
  </si>
  <si>
    <t>Sex ratio (H:F)</t>
  </si>
  <si>
    <t>Height (cm)</t>
  </si>
  <si>
    <t>Weight (kg)</t>
  </si>
  <si>
    <t>Confirmed diagnosis</t>
  </si>
  <si>
    <t>Learning Disability</t>
  </si>
  <si>
    <t>Symptoms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</si>
  <si>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 xml:space="preserve">:
</t>
    </r>
  </si>
  <si>
    <t>Tb language et Dysexécutif</t>
  </si>
  <si>
    <t>RPM</t>
  </si>
  <si>
    <t>Tb apprentissages langage écrit</t>
  </si>
  <si>
    <t>Somnambulisme</t>
  </si>
  <si>
    <t>Tb apprentissage</t>
  </si>
  <si>
    <t>Dyspraxie</t>
  </si>
  <si>
    <t>Dysphasie</t>
  </si>
  <si>
    <t>Myoclonies jour et nuit</t>
  </si>
  <si>
    <t>Epilepsie généralisée</t>
  </si>
  <si>
    <t xml:space="preserve">Epilepsie partielle centrotemporale (EPCT) gauche </t>
  </si>
  <si>
    <t>Dysgraphie  Dysorthographie  Dyslexie</t>
  </si>
  <si>
    <t>Dysphasie  Dysgraphie</t>
  </si>
  <si>
    <t>Epilepsie focale frontocentropariétale gauche cryptogénique</t>
  </si>
  <si>
    <t xml:space="preserve">Dyslexie  Dysorthographie </t>
  </si>
  <si>
    <t>Bouffées aigues en frontopariétale gauche</t>
  </si>
  <si>
    <t>Dyslexie  Dysorthographie</t>
  </si>
  <si>
    <t>Potentiel verbal supérieur à la norme  Déficit attentionnel</t>
  </si>
  <si>
    <t>AVP avec TC et hématome ED  Tb attention</t>
  </si>
  <si>
    <t>Tb langage  Dysgraphie</t>
  </si>
  <si>
    <t>TOTAL SLEEP TIME (min)</t>
  </si>
  <si>
    <t>Mean in hours</t>
  </si>
  <si>
    <t xml:space="preserve">LIGHTS OFF </t>
  </si>
  <si>
    <t>LIGHTS ON</t>
  </si>
  <si>
    <t>Sleep Efficiency (%)</t>
  </si>
  <si>
    <t>SLEEP LATENCY</t>
  </si>
  <si>
    <t>Arrousal Index</t>
  </si>
  <si>
    <t>REM LATENCY</t>
  </si>
  <si>
    <t>SLEEP PHASES</t>
  </si>
  <si>
    <t>CONCLUSION:</t>
  </si>
  <si>
    <t>&gt; 5 PLMs/hour</t>
  </si>
  <si>
    <t>N° of patients with PLM &gt; 5</t>
  </si>
  <si>
    <t>AIH &gt; 1 / hr</t>
  </si>
  <si>
    <t>SAHOS</t>
  </si>
  <si>
    <t>Nb sujet / groupe</t>
  </si>
  <si>
    <t>AIH 1-5 / hr</t>
  </si>
  <si>
    <t>AIH 5-10 / hr</t>
  </si>
  <si>
    <t>AIH &gt; 10 / hr</t>
  </si>
  <si>
    <t>N° total</t>
  </si>
  <si>
    <t>With PLMs</t>
  </si>
  <si>
    <t>SAHOS + PLMs</t>
  </si>
  <si>
    <t>N° WO PLMs</t>
  </si>
  <si>
    <t>SATISFACTION</t>
  </si>
  <si>
    <t>Child</t>
  </si>
  <si>
    <t>Parents</t>
  </si>
  <si>
    <t>Ambulatory preference</t>
  </si>
  <si>
    <t>1st quartile</t>
  </si>
  <si>
    <t>Mediane</t>
  </si>
  <si>
    <t>3d quartile</t>
  </si>
  <si>
    <t>Interventions</t>
  </si>
  <si>
    <t>Learning disability comment</t>
  </si>
  <si>
    <t>Nb d'info manquante</t>
  </si>
  <si>
    <t>Total (n=564)</t>
  </si>
  <si>
    <t>Étiquettes de lignes</t>
  </si>
  <si>
    <t>NB sur Patient</t>
  </si>
  <si>
    <t>&gt; 11 y.o.</t>
  </si>
  <si>
    <t>Étiquettes de colonnes</t>
  </si>
  <si>
    <t>&lt; 6 y.o. (n=97)</t>
  </si>
  <si>
    <t>6-11 y.o. (n=327)</t>
  </si>
  <si>
    <t>&gt; 12 y.o. (n=139)</t>
  </si>
  <si>
    <t>PLM &gt; 5</t>
  </si>
  <si>
    <t>AHI &gt; 1</t>
  </si>
  <si>
    <t>N° of subjects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</si>
  <si>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 xml:space="preserve">:
Mean age 8,9±3,4 y.o. (2 - 17)
17,2% are pre school
58,0% are elementary school
24,6% are middle and high school
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</si>
  <si>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
Sex ratio : 1,8</t>
    </r>
  </si>
  <si>
    <r>
      <rPr>
        <b/>
        <sz val="11"/>
        <color theme="1"/>
        <rFont val="Calibri"/>
        <family val="2"/>
      </rPr>
      <t>CONCLUSION:</t>
    </r>
    <r>
      <rPr>
        <sz val="11"/>
        <color theme="1"/>
        <rFont val="Calibri"/>
        <family val="2"/>
      </rPr>
      <t xml:space="preserve">
The 4 main symptoms are fatigue, snoring, kick and night awakening</t>
    </r>
  </si>
  <si>
    <r>
      <t xml:space="preserve">CONCLUSION:
</t>
    </r>
    <r>
      <rPr>
        <sz val="11"/>
        <color theme="1"/>
        <rFont val="Calibri"/>
        <family val="2"/>
        <scheme val="minor"/>
      </rPr>
      <t>24 patients had a diagnosis of ADD
39 patients had a diagnosis of ADHD
50 patients had learning disabilities
21 patients had epilepsy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</si>
  <si>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 xml:space="preserve">:
Average TST is 546,4 ± 86,9 (52,5 - 1052)
The average TST is 9,5 hours for preschoolers, which is a reduced duration compared with the Sleep Fundation recommendation </t>
    </r>
  </si>
  <si>
    <t>No. &gt; 10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</si>
  <si>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 xml:space="preserve">:
60% of patients had a microarousal index greater than 10 </t>
    </r>
  </si>
  <si>
    <t>N° of patients with awakening PLM (arousal index &gt; 10)</t>
  </si>
  <si>
    <r>
      <rPr>
        <b/>
        <sz val="11"/>
        <color theme="1"/>
        <rFont val="Calibri"/>
        <family val="2"/>
        <scheme val="minor"/>
      </rPr>
      <t>CONCLUSION ON PLM:</t>
    </r>
    <r>
      <rPr>
        <sz val="11"/>
        <color theme="1"/>
        <rFont val="Calibri"/>
        <family val="2"/>
        <scheme val="minor"/>
      </rPr>
      <t xml:space="preserve">
32,4% of patients had more than 5 PLM per hour of sleep, of which 4 patients had arousing PLM</t>
    </r>
  </si>
  <si>
    <r>
      <rPr>
        <b/>
        <sz val="11"/>
        <color theme="1"/>
        <rFont val="Calibri"/>
        <family val="2"/>
        <scheme val="minor"/>
      </rPr>
      <t xml:space="preserve">CONCLUSION ON BOTH
</t>
    </r>
    <r>
      <rPr>
        <sz val="11"/>
        <color theme="1"/>
        <rFont val="Calibri"/>
        <family val="2"/>
        <scheme val="minor"/>
      </rPr>
      <t>30% of patients had both AHI &gt; 1 and PLM &gt; 5 per hour</t>
    </r>
  </si>
  <si>
    <r>
      <rPr>
        <b/>
        <sz val="11"/>
        <color theme="1"/>
        <rFont val="Calibri"/>
        <family val="2"/>
        <scheme val="minor"/>
      </rPr>
      <t>CONCLUSION ON SLEEP APNEA:</t>
    </r>
    <r>
      <rPr>
        <sz val="11"/>
        <color theme="1"/>
        <rFont val="Calibri"/>
        <family val="2"/>
        <scheme val="minor"/>
      </rPr>
      <t xml:space="preserve">
96,1% of patients had an AHI greater than 1 with the following distribution:
* 53,7% had mild OSA
* 32,1% had moderate OSA
* 10,3% had severe OSA</t>
    </r>
  </si>
  <si>
    <t>&gt; 5 PLM</t>
  </si>
  <si>
    <t xml:space="preserve">No. 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</si>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</sst>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name val="Calibri"/>
      <family val="2"/>
    </font>
    <font>
      <b/>
      <i/>
      <sz val="11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</borders>
  <cellStyleXfs count="147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37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1" fontId="0" fillId="4" borderId="0" xfId="0" applyNumberFormat="1" applyFill="1"/>
    <xf numFmtId="1" fontId="5" fillId="4" borderId="0" xfId="0" applyNumberFormat="1" applyFont="1" applyFill="1"/>
    <xf numFmtId="1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/>
    <xf numFmtId="0" fontId="1" fillId="4" borderId="0" xfId="0" applyFont="1" applyFill="1"/>
    <xf numFmtId="20" fontId="5" fillId="4" borderId="0" xfId="0" applyNumberFormat="1" applyFont="1" applyFill="1"/>
    <xf numFmtId="165" fontId="5" fillId="4" borderId="0" xfId="0" applyNumberFormat="1" applyFont="1" applyFill="1"/>
    <xf numFmtId="0" fontId="5" fillId="5" borderId="0" xfId="0" applyFont="1" applyFill="1"/>
    <xf numFmtId="11" fontId="5" fillId="4" borderId="0" xfId="0" applyNumberFormat="1" applyFont="1" applyFill="1"/>
    <xf numFmtId="0" fontId="5" fillId="4" borderId="0" xfId="0" applyFont="1" applyFill="1"/>
    <xf numFmtId="0" fontId="6" fillId="4" borderId="0" xfId="0" applyFont="1" applyFill="1"/>
    <xf numFmtId="0" fontId="2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 wrapText="1"/>
    </xf>
    <xf numFmtId="165" fontId="1" fillId="4" borderId="0" xfId="0" applyNumberFormat="1" applyFont="1" applyFill="1"/>
    <xf numFmtId="165" fontId="1" fillId="4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0" applyFont="1"/>
    <xf numFmtId="0" fontId="0" fillId="0" borderId="5" xfId="0" applyBorder="1"/>
    <xf numFmtId="0" fontId="0" fillId="0" borderId="6" xfId="0" applyBorder="1" applyAlignment="1">
      <alignment horizontal="right"/>
    </xf>
    <xf numFmtId="0" fontId="10" fillId="0" borderId="7" xfId="0" applyFont="1" applyBorder="1" applyAlignment="1">
      <alignment horizontal="right"/>
    </xf>
    <xf numFmtId="1" fontId="5" fillId="0" borderId="1" xfId="0" applyNumberFormat="1" applyFont="1" applyBorder="1"/>
    <xf numFmtId="1" fontId="10" fillId="0" borderId="9" xfId="0" applyNumberFormat="1" applyFont="1" applyBorder="1"/>
    <xf numFmtId="0" fontId="10" fillId="0" borderId="10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166" fontId="10" fillId="0" borderId="8" xfId="0" applyNumberFormat="1" applyFont="1" applyBorder="1" applyAlignment="1">
      <alignment horizontal="right"/>
    </xf>
    <xf numFmtId="166" fontId="10" fillId="0" borderId="11" xfId="0" applyNumberFormat="1" applyFont="1" applyBorder="1" applyAlignment="1">
      <alignment horizontal="right"/>
    </xf>
    <xf numFmtId="1" fontId="1" fillId="4" borderId="0" xfId="0" applyNumberFormat="1" applyFont="1" applyFill="1"/>
    <xf numFmtId="165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8" xfId="0" applyNumberForma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65" fontId="5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left" vertical="top"/>
    </xf>
    <xf numFmtId="165" fontId="5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5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5" fillId="0" borderId="1" xfId="0" applyFont="1" applyBorder="1"/>
    <xf numFmtId="0" fontId="0" fillId="0" borderId="9" xfId="0" applyBorder="1"/>
    <xf numFmtId="165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66" fontId="16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center" vertical="top"/>
    </xf>
    <xf numFmtId="166" fontId="16" fillId="0" borderId="1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5" fontId="5" fillId="0" borderId="0" xfId="0" applyNumberFormat="1" applyFont="1"/>
    <xf numFmtId="0" fontId="0" fillId="0" borderId="0" xfId="0" applyAlignment="1">
      <alignment vertical="top"/>
    </xf>
    <xf numFmtId="0" fontId="13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3" xfId="0" applyFont="1" applyBorder="1" applyAlignment="1">
      <alignment horizontal="left" vertical="top"/>
    </xf>
    <xf numFmtId="20" fontId="5" fillId="0" borderId="3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31" xfId="0" applyFont="1" applyBorder="1"/>
    <xf numFmtId="0" fontId="11" fillId="0" borderId="35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165" fontId="5" fillId="0" borderId="33" xfId="0" applyNumberFormat="1" applyFont="1" applyBorder="1" applyAlignment="1">
      <alignment horizontal="center" vertical="center"/>
    </xf>
    <xf numFmtId="165" fontId="5" fillId="0" borderId="36" xfId="0" applyNumberFormat="1" applyFont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/>
    </xf>
    <xf numFmtId="165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165" fontId="5" fillId="0" borderId="11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10" fillId="0" borderId="1" xfId="0" applyFont="1" applyBorder="1"/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5" fillId="0" borderId="38" xfId="0" applyFont="1" applyBorder="1"/>
    <xf numFmtId="0" fontId="11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27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39" xfId="0" applyFont="1" applyBorder="1" applyAlignment="1">
      <alignment horizontal="left" vertical="center"/>
    </xf>
    <xf numFmtId="166" fontId="5" fillId="0" borderId="28" xfId="0" applyNumberFormat="1" applyFont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/>
    <xf numFmtId="165" fontId="5" fillId="0" borderId="24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39" xfId="0" applyFont="1" applyBorder="1"/>
    <xf numFmtId="166" fontId="5" fillId="0" borderId="40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0" borderId="9" xfId="0" applyFont="1" applyBorder="1"/>
    <xf numFmtId="166" fontId="5" fillId="0" borderId="4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6" fontId="5" fillId="0" borderId="42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9" fontId="5" fillId="0" borderId="0" xfId="0" applyNumberFormat="1" applyFont="1"/>
    <xf numFmtId="0" fontId="5" fillId="0" borderId="3" xfId="0" applyFont="1" applyBorder="1"/>
    <xf numFmtId="0" fontId="5" fillId="0" borderId="33" xfId="0" applyFont="1" applyBorder="1" applyAlignment="1">
      <alignment horizontal="left" vertical="top"/>
    </xf>
    <xf numFmtId="165" fontId="5" fillId="0" borderId="33" xfId="0" applyNumberFormat="1" applyFont="1" applyBorder="1" applyAlignment="1">
      <alignment horizontal="center"/>
    </xf>
    <xf numFmtId="0" fontId="5" fillId="0" borderId="0" xfId="0" applyFont="1"/>
    <xf numFmtId="165" fontId="5" fillId="0" borderId="36" xfId="0" applyNumberFormat="1" applyFont="1" applyBorder="1" applyAlignment="1">
      <alignment horizontal="center"/>
    </xf>
    <xf numFmtId="165" fontId="5" fillId="0" borderId="34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8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/>
    </xf>
    <xf numFmtId="164" fontId="5" fillId="0" borderId="0" xfId="0" applyNumberFormat="1" applyFont="1"/>
    <xf numFmtId="1" fontId="1" fillId="0" borderId="0" xfId="0" applyNumberFormat="1" applyFont="1"/>
    <xf numFmtId="20" fontId="5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1" fontId="5" fillId="0" borderId="0" xfId="0" applyNumberFormat="1" applyFont="1"/>
    <xf numFmtId="0" fontId="6" fillId="0" borderId="0" xfId="0" applyFont="1"/>
    <xf numFmtId="0" fontId="0" fillId="0" borderId="43" xfId="0" applyBorder="1"/>
    <xf numFmtId="0" fontId="0" fillId="0" borderId="2" xfId="0" applyBorder="1"/>
    <xf numFmtId="1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14" fontId="0" fillId="0" borderId="2" xfId="0" applyNumberFormat="1" applyBorder="1"/>
    <xf numFmtId="1" fontId="0" fillId="0" borderId="2" xfId="0" applyNumberFormat="1" applyBorder="1"/>
    <xf numFmtId="20" fontId="0" fillId="0" borderId="2" xfId="0" applyNumberFormat="1" applyBorder="1"/>
    <xf numFmtId="165" fontId="0" fillId="0" borderId="2" xfId="0" applyNumberForma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18" fillId="0" borderId="46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justify" vertical="center"/>
    </xf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7" fillId="0" borderId="46" xfId="0" applyFont="1" applyBorder="1"/>
    <xf numFmtId="0" fontId="0" fillId="0" borderId="44" xfId="0" applyBorder="1"/>
    <xf numFmtId="0" fontId="0" fillId="0" borderId="45" xfId="0" applyBorder="1"/>
    <xf numFmtId="1" fontId="0" fillId="0" borderId="45" xfId="0" applyNumberFormat="1" applyBorder="1"/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right"/>
    </xf>
    <xf numFmtId="14" fontId="0" fillId="0" borderId="45" xfId="0" applyNumberFormat="1" applyBorder="1"/>
    <xf numFmtId="20" fontId="0" fillId="0" borderId="45" xfId="0" applyNumberFormat="1" applyBorder="1"/>
    <xf numFmtId="165" fontId="0" fillId="0" borderId="45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0" fontId="5" fillId="0" borderId="8" xfId="0" applyNumberFormat="1" applyFont="1" applyBorder="1" applyAlignment="1">
      <alignment horizontal="center" vertical="center"/>
    </xf>
    <xf numFmtId="20" fontId="5" fillId="0" borderId="49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left" vertical="top"/>
    </xf>
    <xf numFmtId="20" fontId="5" fillId="0" borderId="11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0" fillId="0" borderId="23" xfId="0" applyBorder="1"/>
    <xf numFmtId="0" fontId="0" fillId="0" borderId="29" xfId="0" applyBorder="1"/>
    <xf numFmtId="166" fontId="0" fillId="0" borderId="29" xfId="0" applyNumberFormat="1" applyBorder="1" applyAlignment="1">
      <alignment horizontal="center"/>
    </xf>
    <xf numFmtId="0" fontId="0" fillId="0" borderId="6" xfId="0" applyBorder="1"/>
    <xf numFmtId="166" fontId="0" fillId="0" borderId="40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" fontId="3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" fontId="3" fillId="3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4" fillId="0" borderId="47" xfId="0" applyFont="1" applyBorder="1"/>
    <xf numFmtId="0" fontId="11" fillId="0" borderId="48" xfId="0" applyFont="1" applyBorder="1" applyAlignment="1">
      <alignment horizontal="center" vertical="center"/>
    </xf>
    <xf numFmtId="0" fontId="14" fillId="0" borderId="7" xfId="0" applyFont="1" applyBorder="1"/>
    <xf numFmtId="0" fontId="11" fillId="0" borderId="31" xfId="0" applyFont="1" applyBorder="1" applyAlignment="1">
      <alignment horizontal="center" vertical="center"/>
    </xf>
    <xf numFmtId="0" fontId="14" fillId="0" borderId="32" xfId="0" applyFont="1" applyBorder="1"/>
    <xf numFmtId="0" fontId="11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12" fillId="0" borderId="24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7" xfId="0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1" fillId="0" borderId="31" xfId="0" applyFont="1" applyBorder="1" applyAlignment="1">
      <alignment horizontal="center" vertical="top"/>
    </xf>
    <xf numFmtId="0" fontId="14" fillId="0" borderId="35" xfId="0" applyFont="1" applyBorder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ARCHITECTURE'!$A$42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'SLEEP ARCHITECTURE'!$B$41:$E$41</c:f>
              <c:strCache>
                <c:ptCount val="4"/>
                <c:pt idx="0">
                  <c:v>N1%</c:v>
                </c:pt>
                <c:pt idx="1">
                  <c:v>N2%</c:v>
                </c:pt>
                <c:pt idx="2">
                  <c:v>N3%</c:v>
                </c:pt>
                <c:pt idx="3">
                  <c:v>REM%</c:v>
                </c:pt>
              </c:strCache>
            </c:strRef>
          </c:cat>
          <c:val>
            <c:numRef>
              <c:f>'SLEEP ARCHITECTURE'!$B$42:$E$42</c:f>
              <c:numCache>
                <c:formatCode>0.0</c:formatCode>
                <c:ptCount val="4"/>
                <c:pt idx="0">
                  <c:v>5.3477797513321477</c:v>
                </c:pt>
                <c:pt idx="1">
                  <c:v>51.459147424511585</c:v>
                </c:pt>
                <c:pt idx="2">
                  <c:v>20.585435168738901</c:v>
                </c:pt>
                <c:pt idx="3">
                  <c:v>22.607460035523978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75A-8931-D11B0B8A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07032"/>
        <c:axId val="2139410120"/>
      </c:barChart>
      <c:catAx>
        <c:axId val="213940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410120"/>
        <c:crosses val="autoZero"/>
        <c:auto val="1"/>
        <c:lblAlgn val="ctr"/>
        <c:lblOffset val="100"/>
        <c:noMultiLvlLbl val="0"/>
      </c:catAx>
      <c:valAx>
        <c:axId val="2139410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940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40</xdr:row>
      <xdr:rowOff>6350</xdr:rowOff>
    </xdr:from>
    <xdr:to>
      <xdr:col>12</xdr:col>
      <xdr:colOff>355600</xdr:colOff>
      <xdr:row>55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Sauvagnac" refreshedDate="45018.823225578701" createdVersion="4" refreshedVersion="4" minRefreshableVersion="3" recordCount="563" xr:uid="{00000000-000A-0000-FFFF-FFFF09000000}">
  <cacheSource type="worksheet">
    <worksheetSource name="Tableau22"/>
  </cacheSource>
  <cacheFields count="89">
    <cacheField name="#" numFmtId="0">
      <sharedItems containsSemiMixedTypes="0" containsString="0" containsNumber="1" containsInteger="1" minValue="1" maxValue="570"/>
    </cacheField>
    <cacheField name="#2" numFmtId="0">
      <sharedItems containsSemiMixedTypes="0" containsString="0" containsNumber="1" containsInteger="1" minValue="1" maxValue="570"/>
    </cacheField>
    <cacheField name="Patient" numFmtId="0">
      <sharedItems/>
    </cacheField>
    <cacheField name="NHC" numFmtId="0">
      <sharedItems containsBlank="1"/>
    </cacheField>
    <cacheField name="Age" numFmtId="0">
      <sharedItems containsSemiMixedTypes="0" containsString="0" containsNumber="1" containsInteger="1" minValue="2" maxValue="17" count="16">
        <n v="9"/>
        <n v="8"/>
        <n v="4"/>
        <n v="12"/>
        <n v="11"/>
        <n v="5"/>
        <n v="13"/>
        <n v="6"/>
        <n v="10"/>
        <n v="14"/>
        <n v="3"/>
        <n v="7"/>
        <n v="16"/>
        <n v="15"/>
        <n v="17"/>
        <n v="2"/>
      </sharedItems>
    </cacheField>
    <cacheField name="Consentement (Présent/Absent)" numFmtId="0">
      <sharedItems containsBlank="1"/>
    </cacheField>
    <cacheField name="Acceptation consentement (Oui/Non)" numFmtId="0">
      <sharedItems containsBlank="1"/>
    </cacheField>
    <cacheField name="Interventions" numFmtId="0">
      <sharedItems containsBlank="1"/>
    </cacheField>
    <cacheField name="Symptom 1" numFmtId="0">
      <sharedItems count="13">
        <s v="Attention disorders"/>
        <s v="Fatigue"/>
        <s v="Snoring"/>
        <s v="Kick"/>
        <s v="Difficulty to stay asleep"/>
        <s v="Night awakening"/>
        <s v="None"/>
        <s v="Enuresis"/>
        <s v="Night sweating"/>
        <s v="Morning headaches"/>
        <s v="Night awakening "/>
        <s v="Sleepiness PPDS &gt; 16"/>
        <s v="other"/>
      </sharedItems>
    </cacheField>
    <cacheField name="Symptom 2" numFmtId="0">
      <sharedItems containsBlank="1" count="14">
        <s v="-"/>
        <s v="Snoring"/>
        <s v="Kick"/>
        <s v="Fatigue"/>
        <s v="Night awakening"/>
        <s v="Enuresis"/>
        <s v="Night sweating"/>
        <s v="Sleepiness PPDS &gt; 16"/>
        <s v="Difficulty to stay asleep"/>
        <s v="Attention disorders"/>
        <s v="Morning headaches"/>
        <m/>
        <s v="Night awakening "/>
        <s v="other"/>
      </sharedItems>
    </cacheField>
    <cacheField name="Symptom 3" numFmtId="0">
      <sharedItems containsBlank="1" count="13">
        <s v="-"/>
        <s v="Night sweating"/>
        <s v="Kick"/>
        <s v="Night awakening"/>
        <s v="Snoring"/>
        <s v="Enuresis"/>
        <s v="Sleepiness PPDS &gt; 16"/>
        <s v="Morning headaches"/>
        <s v="Fatigue"/>
        <s v="Attention disorders"/>
        <s v="Difficulty to stay asleep"/>
        <m/>
        <s v="Night awakening "/>
      </sharedItems>
    </cacheField>
    <cacheField name="Symptom 4" numFmtId="0">
      <sharedItems containsBlank="1" count="12">
        <s v="-"/>
        <s v="Kick"/>
        <s v="Night awakening"/>
        <s v="Enuresis"/>
        <s v="Sleepiness PPDS &gt; 16"/>
        <s v="Fatigue"/>
        <s v="Attention disorders"/>
        <s v="Night sweating"/>
        <s v="Difficulty to stay asleep"/>
        <s v="Morning headaches"/>
        <m/>
        <s v="Night awakening "/>
      </sharedItems>
    </cacheField>
    <cacheField name="Symptom 5" numFmtId="0">
      <sharedItems containsBlank="1" count="12">
        <s v="-"/>
        <s v="Night awakening"/>
        <s v="Morning headaches"/>
        <s v="Sleepiness PPDS &gt; 16"/>
        <s v="Enuresis"/>
        <s v="Attention disorders"/>
        <s v="Night sweating"/>
        <s v="Difficulty to stay asleep"/>
        <s v="Kick"/>
        <m/>
        <s v="Night awakening "/>
        <s v="Fatigue"/>
      </sharedItems>
    </cacheField>
    <cacheField name="Symptom 6" numFmtId="0">
      <sharedItems containsBlank="1" count="8">
        <s v="-"/>
        <s v="Sleepiness PPDS &gt; 16"/>
        <s v="Difficulty to stay asleep"/>
        <s v="Kick"/>
        <s v="Fatigue"/>
        <s v="Morning headaches"/>
        <m/>
        <s v="Night awakening "/>
      </sharedItems>
    </cacheField>
    <cacheField name="Symptom 7" numFmtId="0">
      <sharedItems containsBlank="1" count="4">
        <s v="-"/>
        <s v="Kick"/>
        <m/>
        <s v="Sleepiness PPDS &gt; 16"/>
      </sharedItems>
    </cacheField>
    <cacheField name="PSGData" numFmtId="0">
      <sharedItems containsSemiMixedTypes="0" containsNonDate="0" containsDate="1" containsString="0" minDate="2018-01-29T00:00:00" maxDate="2023-02-25T00:00:00"/>
    </cacheField>
    <cacheField name="Device" numFmtId="0">
      <sharedItems containsBlank="1"/>
    </cacheField>
    <cacheField name="AdqID" numFmtId="0">
      <sharedItems/>
    </cacheField>
    <cacheField name="Age2" numFmtId="1">
      <sharedItems containsSemiMixedTypes="0" containsString="0" containsNumber="1" containsInteger="1" minValue="2" maxValue="17"/>
    </cacheField>
    <cacheField name="Gender" numFmtId="0">
      <sharedItems/>
    </cacheField>
    <cacheField name="Height" numFmtId="0">
      <sharedItems containsString="0" containsBlank="1" containsNumber="1" minValue="90" maxValue="186"/>
    </cacheField>
    <cacheField name="Weight" numFmtId="0">
      <sharedItems containsBlank="1" containsMixedTypes="1" containsNumber="1" minValue="13" maxValue="99"/>
    </cacheField>
    <cacheField name="BMI" numFmtId="0">
      <sharedItems containsString="0" containsBlank="1" containsNumber="1" minValue="10.5" maxValue="35.700000000000003"/>
    </cacheField>
    <cacheField name="Odx" numFmtId="0">
      <sharedItems containsNonDate="0" containsString="0" containsBlank="1"/>
    </cacheField>
    <cacheField name="Medicación" numFmtId="0">
      <sharedItems containsNonDate="0" containsString="0" containsBlank="1"/>
    </cacheField>
    <cacheField name="LOff" numFmtId="20">
      <sharedItems containsSemiMixedTypes="0" containsNonDate="0" containsDate="1" containsString="0" minDate="1899-12-30T00:00:00" maxDate="1899-12-30T23:59:00"/>
    </cacheField>
    <cacheField name="LOn" numFmtId="20">
      <sharedItems containsSemiMixedTypes="0" containsNonDate="0" containsDate="1" containsString="0" minDate="1899-12-30T04:04:00" maxDate="1899-12-30T19:23:00"/>
    </cacheField>
    <cacheField name="TIB" numFmtId="0">
      <sharedItems containsSemiMixedTypes="0" containsString="0" containsNumber="1" minValue="52.5" maxValue="1077"/>
    </cacheField>
    <cacheField name="TST (min)" numFmtId="0">
      <sharedItems containsSemiMixedTypes="0" containsString="0" containsNumber="1" minValue="52.5" maxValue="1052"/>
    </cacheField>
    <cacheField name="Efficiency" numFmtId="0">
      <sharedItems containsSemiMixedTypes="0" containsString="0" containsNumber="1" containsInteger="1" minValue="62" maxValue="100"/>
    </cacheField>
    <cacheField name="WASO" numFmtId="0">
      <sharedItems containsSemiMixedTypes="0" containsString="0" containsNumber="1" minValue="0" maxValue="363.9"/>
    </cacheField>
    <cacheField name="Cycles*" numFmtId="0">
      <sharedItems containsNonDate="0" containsString="0" containsBlank="1"/>
    </cacheField>
    <cacheField name="SLat" numFmtId="0">
      <sharedItems containsSemiMixedTypes="0" containsString="0" containsNumber="1" minValue="0" maxValue="169.4"/>
    </cacheField>
    <cacheField name="REMLat" numFmtId="0">
      <sharedItems containsSemiMixedTypes="0" containsString="0" containsNumber="1" minValue="22" maxValue="514"/>
    </cacheField>
    <cacheField name="W%" numFmtId="0">
      <sharedItems containsSemiMixedTypes="0" containsString="0" containsNumber="1" minValue="0" maxValue="43.4"/>
    </cacheField>
    <cacheField name="N1%" numFmtId="0">
      <sharedItems containsSemiMixedTypes="0" containsString="0" containsNumber="1" minValue="0.4" maxValue="18.3"/>
    </cacheField>
    <cacheField name="N2%" numFmtId="0">
      <sharedItems containsSemiMixedTypes="0" containsString="0" containsNumber="1" minValue="29.1" maxValue="85.7"/>
    </cacheField>
    <cacheField name="N3%" numFmtId="0">
      <sharedItems containsSemiMixedTypes="0" containsString="0" containsNumber="1" minValue="0" maxValue="38"/>
    </cacheField>
    <cacheField name="REM%" numFmtId="0">
      <sharedItems containsSemiMixedTypes="0" containsString="0" containsNumber="1" minValue="6.1" maxValue="34.9"/>
    </cacheField>
    <cacheField name="#StageChanges" numFmtId="0">
      <sharedItems containsSemiMixedTypes="0" containsString="0" containsNumber="1" containsInteger="1" minValue="9" maxValue="174"/>
    </cacheField>
    <cacheField name="#Awakenings" numFmtId="0">
      <sharedItems containsSemiMixedTypes="0" containsString="0" containsNumber="1" containsInteger="1" minValue="0" maxValue="66"/>
    </cacheField>
    <cacheField name="AwakeningIndex" numFmtId="0">
      <sharedItems containsSemiMixedTypes="0" containsString="0" containsNumber="1" minValue="0" maxValue="6.5"/>
    </cacheField>
    <cacheField name="#Arousals" numFmtId="0">
      <sharedItems containsSemiMixedTypes="0" containsString="0" containsNumber="1" containsInteger="1" minValue="0" maxValue="513"/>
    </cacheField>
    <cacheField name="ArousalIndex" numFmtId="0">
      <sharedItems containsSemiMixedTypes="0" containsString="0" containsNumber="1" minValue="0" maxValue="40.700000000000003" count="180">
        <n v="9.1999999999999993"/>
        <n v="10.4"/>
        <n v="15.6"/>
        <n v="6.6"/>
        <n v="8.1"/>
        <n v="4.9000000000000004"/>
        <n v="6.3"/>
        <n v="5.4"/>
        <n v="14.6"/>
        <n v="13.5"/>
        <n v="8.8000000000000007"/>
        <n v="12.4"/>
        <n v="12.9"/>
        <n v="19.2"/>
        <n v="10.7"/>
        <n v="17.7"/>
        <n v="7.3"/>
        <n v="10"/>
        <n v="9.4"/>
        <n v="19.600000000000001"/>
        <n v="5.8"/>
        <n v="5"/>
        <n v="14.8"/>
        <n v="8.3000000000000007"/>
        <n v="14.9"/>
        <n v="17.2"/>
        <n v="3.9"/>
        <n v="9.5"/>
        <n v="6.9"/>
        <n v="27.7"/>
        <n v="13.6"/>
        <n v="25"/>
        <n v="13.7"/>
        <n v="14.4"/>
        <n v="6.5"/>
        <n v="9.6"/>
        <n v="11.7"/>
        <n v="9"/>
        <n v="17.8"/>
        <n v="9.8000000000000007"/>
        <n v="32.9"/>
        <n v="13.8"/>
        <n v="11.9"/>
        <n v="11.4"/>
        <n v="9.6999999999999993"/>
        <n v="15"/>
        <n v="15.5"/>
        <n v="11.8"/>
        <n v="16.2"/>
        <n v="8.6999999999999993"/>
        <n v="3.8"/>
        <n v="10.9"/>
        <n v="13"/>
        <n v="7.5"/>
        <n v="13.1"/>
        <n v="12"/>
        <n v="11.1"/>
        <n v="11"/>
        <n v="11.2"/>
        <n v="10.6"/>
        <n v="9.3000000000000007"/>
        <n v="13.2"/>
        <n v="27.3"/>
        <n v="17.100000000000001"/>
        <n v="6.8"/>
        <n v="14.7"/>
        <n v="20.9"/>
        <n v="8.9"/>
        <n v="7.9"/>
        <n v="7.2"/>
        <n v="7.6"/>
        <n v="4.7"/>
        <n v="3"/>
        <n v="8.5"/>
        <n v="5.0999999999999996"/>
        <n v="8.1999999999999993"/>
        <n v="12.7"/>
        <n v="5.9"/>
        <n v="11.5"/>
        <n v="13.9"/>
        <n v="11.3"/>
        <n v="4.0999999999999996"/>
        <n v="6"/>
        <n v="7.8"/>
        <n v="8"/>
        <n v="12.5"/>
        <n v="4.5"/>
        <n v="12.6"/>
        <n v="10.199999999999999"/>
        <n v="18.7"/>
        <n v="9.9"/>
        <n v="6.4"/>
        <n v="22.4"/>
        <n v="6.2"/>
        <n v="10.1"/>
        <n v="5.3"/>
        <n v="5.6"/>
        <n v="15.9"/>
        <n v="13.3"/>
        <n v="7.7"/>
        <n v="16.399999999999999"/>
        <n v="15.3"/>
        <n v="9.1"/>
        <n v="16.7"/>
        <n v="6.1"/>
        <n v="12.3"/>
        <n v="10.8"/>
        <n v="15.2"/>
        <n v="11.6"/>
        <n v="16.8"/>
        <n v="20.2"/>
        <n v="20.3"/>
        <n v="16"/>
        <n v="16.600000000000001"/>
        <n v="23.2"/>
        <n v="19.5"/>
        <n v="13.4"/>
        <n v="10.3"/>
        <n v="15.8"/>
        <n v="19"/>
        <n v="5.7"/>
        <n v="36.6"/>
        <n v="19.7"/>
        <n v="4"/>
        <n v="14.1"/>
        <n v="10.5"/>
        <n v="12.1"/>
        <n v="8.6"/>
        <n v="22.3"/>
        <n v="8.4"/>
        <n v="18.5"/>
        <n v="17"/>
        <n v="21.8"/>
        <n v="21"/>
        <n v="26.5"/>
        <n v="18.899999999999999"/>
        <n v="12.2"/>
        <n v="22.8"/>
        <n v="18.600000000000001"/>
        <n v="7"/>
        <n v="12.8"/>
        <n v="14"/>
        <n v="6.7"/>
        <n v="4.8"/>
        <n v="5.5"/>
        <n v="16.5"/>
        <n v="14.3"/>
        <n v="18.2"/>
        <n v="24.5"/>
        <n v="17.399999999999999"/>
        <n v="22.1"/>
        <n v="15.7"/>
        <n v="24.9"/>
        <n v="15.1"/>
        <n v="20.8"/>
        <n v="0"/>
        <n v="16.3"/>
        <n v="26.1"/>
        <n v="20"/>
        <n v="27.5"/>
        <n v="29.3"/>
        <n v="1.1000000000000001"/>
        <n v="22.6"/>
        <n v="24"/>
        <n v="22.2"/>
        <n v="14.5"/>
        <n v="25.6"/>
        <n v="14.2"/>
        <n v="20.100000000000001"/>
        <n v="4.3"/>
        <n v="7.1"/>
        <n v="24.3"/>
        <n v="2.2999999999999998"/>
        <n v="23.6"/>
        <n v="20.7"/>
        <n v="17.5"/>
        <n v="4.4000000000000004"/>
        <n v="7.4"/>
        <n v="40.700000000000003"/>
        <n v="23"/>
      </sharedItems>
    </cacheField>
    <cacheField name="SleepEfficacy%" numFmtId="0">
      <sharedItems containsString="0" containsBlank="1" containsNumber="1" minValue="51.3" maxValue="193.8"/>
    </cacheField>
    <cacheField name="LightSleep%" numFmtId="0">
      <sharedItems containsString="0" containsBlank="1" containsNumber="1" minValue="53" maxValue="87.3"/>
    </cacheField>
    <cacheField name="StageChangeIndex" numFmtId="0">
      <sharedItems containsString="0" containsBlank="1" containsNumber="1" minValue="0.24048096192384769" maxValue="8.2978723404255312"/>
    </cacheField>
    <cacheField name="SleepFragmentationIndex" numFmtId="0">
      <sharedItems containsString="0" containsBlank="1" containsNumber="1" minValue="0.25250501002004005" maxValue="9.1148936170212771"/>
    </cacheField>
    <cacheField name="#PLM" numFmtId="0">
      <sharedItems containsSemiMixedTypes="0" containsString="0" containsNumber="1" containsInteger="1" minValue="0" maxValue="344"/>
    </cacheField>
    <cacheField name="PLMIndex" numFmtId="0">
      <sharedItems containsSemiMixedTypes="0" containsString="0" containsNumber="1" minValue="0" maxValue="52.8" count="148">
        <n v="5.3"/>
        <n v="7.7"/>
        <n v="13.5"/>
        <n v="0.5"/>
        <n v="0"/>
        <n v="2.1"/>
        <n v="0.4"/>
        <n v="10.9"/>
        <n v="3.6"/>
        <n v="19.7"/>
        <n v="5.4"/>
        <n v="35"/>
        <n v="1"/>
        <n v="5.6"/>
        <n v="14.1"/>
        <n v="3.4"/>
        <n v="1.9"/>
        <n v="2.6"/>
        <n v="9.6999999999999993"/>
        <n v="9.6"/>
        <n v="0.8"/>
        <n v="25.7"/>
        <n v="8.3000000000000007"/>
        <n v="0.6"/>
        <n v="16.100000000000001"/>
        <n v="5"/>
        <n v="8"/>
        <n v="4.4000000000000004"/>
        <n v="7.4"/>
        <n v="0.7"/>
        <n v="15.6"/>
        <n v="6.1"/>
        <n v="4.9000000000000004"/>
        <n v="16.600000000000001"/>
        <n v="11.3"/>
        <n v="7.1"/>
        <n v="2.5"/>
        <n v="8.1"/>
        <n v="4.5999999999999996"/>
        <n v="6"/>
        <n v="10.6"/>
        <n v="11.9"/>
        <n v="9.8000000000000007"/>
        <n v="9.1"/>
        <n v="5.0999999999999996"/>
        <n v="5.2"/>
        <n v="32.9"/>
        <n v="34.200000000000003"/>
        <n v="18.399999999999999"/>
        <n v="17.399999999999999"/>
        <n v="0.9"/>
        <n v="1.1000000000000001"/>
        <n v="13.6"/>
        <n v="12.6"/>
        <n v="13.2"/>
        <n v="2.2999999999999998"/>
        <n v="5.8"/>
        <n v="5.7"/>
        <n v="1.5"/>
        <n v="6.2"/>
        <n v="2.8"/>
        <n v="1.7"/>
        <n v="2.2000000000000002"/>
        <n v="14.2"/>
        <n v="1.4"/>
        <n v="2.7"/>
        <n v="12.9"/>
        <n v="6.5"/>
        <n v="1.3"/>
        <n v="3"/>
        <n v="8.5"/>
        <n v="8.4"/>
        <n v="3.2"/>
        <n v="14.9"/>
        <n v="20.6"/>
        <n v="10.3"/>
        <n v="9.1999999999999993"/>
        <n v="2"/>
        <n v="4.8"/>
        <n v="5.9"/>
        <n v="4.2"/>
        <n v="7.2"/>
        <n v="1.2"/>
        <n v="13.7"/>
        <n v="6.9"/>
        <n v="1.8"/>
        <n v="3.7"/>
        <n v="13.8"/>
        <n v="3.1"/>
        <n v="7.5"/>
        <n v="0.2"/>
        <n v="6.3"/>
        <n v="15.7"/>
        <n v="17.2"/>
        <n v="2.4"/>
        <n v="8.6999999999999993"/>
        <n v="14.3"/>
        <n v="0.1"/>
        <n v="14.6"/>
        <n v="29.3"/>
        <n v="1.6"/>
        <n v="12.5"/>
        <n v="18.8"/>
        <n v="16.899999999999999"/>
        <n v="0.3"/>
        <n v="15.8"/>
        <n v="7.6"/>
        <n v="4.0999999999999996"/>
        <n v="23.7"/>
        <n v="13.4"/>
        <n v="15.4"/>
        <n v="2.9"/>
        <n v="11.5"/>
        <n v="16.7"/>
        <n v="26.6"/>
        <n v="3.9"/>
        <n v="5.5"/>
        <n v="4.7"/>
        <n v="11.6"/>
        <n v="10.1"/>
        <n v="3.5"/>
        <n v="9.4"/>
        <n v="15.9"/>
        <n v="4.3"/>
        <n v="3.3"/>
        <n v="9.5"/>
        <n v="21.5"/>
        <n v="9"/>
        <n v="10.199999999999999"/>
        <n v="14"/>
        <n v="12"/>
        <n v="52.8"/>
        <n v="10.5"/>
        <n v="23.3"/>
        <n v="24.3"/>
        <n v="8.1999999999999993"/>
        <n v="9.9"/>
        <n v="19.2"/>
        <n v="6.8"/>
        <n v="6.6"/>
        <n v="36.1"/>
        <n v="10.8"/>
        <n v="6.4"/>
        <n v="20"/>
        <n v="11.1"/>
        <n v="4.5"/>
        <n v="8.8000000000000007"/>
        <n v="11.2"/>
      </sharedItems>
    </cacheField>
    <cacheField name="MovArousalIndex" numFmtId="0">
      <sharedItems containsSemiMixedTypes="0" containsString="0" containsNumber="1" minValue="0" maxValue="15.3" count="80">
        <n v="0.6"/>
        <n v="1.7"/>
        <n v="5"/>
        <n v="0"/>
        <n v="0.2"/>
        <n v="0.4"/>
        <n v="2.7"/>
        <n v="0.7"/>
        <n v="8.1999999999999993"/>
        <n v="2.4"/>
        <n v="10.9"/>
        <n v="1"/>
        <n v="3.4"/>
        <n v="1.3"/>
        <n v="0.5"/>
        <n v="0.8"/>
        <n v="0.9"/>
        <n v="2.1"/>
        <n v="6.4"/>
        <n v="7.9"/>
        <n v="4.9000000000000004"/>
        <n v="3.1"/>
        <n v="4.0999999999999996"/>
        <n v="1.4"/>
        <n v="4"/>
        <n v="1.5"/>
        <n v="3.6"/>
        <n v="5.6"/>
        <n v="3.3"/>
        <n v="3.9"/>
        <n v="4.2"/>
        <n v="1.1000000000000001"/>
        <n v="6.9"/>
        <n v="6.2"/>
        <n v="3.8"/>
        <n v="4.5999999999999996"/>
        <n v="2.9"/>
        <n v="2.5"/>
        <n v="0.3"/>
        <n v="4.4000000000000004"/>
        <n v="3"/>
        <n v="1.9"/>
        <n v="2.2999999999999998"/>
        <n v="4.3"/>
        <n v="1.6"/>
        <n v="0.1"/>
        <n v="4.8"/>
        <n v="1.2"/>
        <n v="2.8"/>
        <n v="6.7"/>
        <n v="2"/>
        <n v="4.7"/>
        <n v="9.1999999999999993"/>
        <n v="3.5"/>
        <n v="6.5"/>
        <n v="1.8"/>
        <n v="9.9"/>
        <n v="8.9"/>
        <n v="2.6"/>
        <n v="10"/>
        <n v="7.3"/>
        <n v="5.0999999999999996"/>
        <n v="6.8"/>
        <n v="11.3"/>
        <n v="2.2000000000000002"/>
        <n v="15.3"/>
        <n v="7.1"/>
        <n v="3.7"/>
        <n v="8.6999999999999993"/>
        <n v="11.1"/>
        <n v="6"/>
        <n v="7.4"/>
        <n v="7.2"/>
        <n v="3.2"/>
        <n v="10.199999999999999"/>
        <n v="5.3"/>
        <n v="7.8"/>
        <n v="6.3"/>
        <n v="5.2"/>
        <n v="5.9"/>
      </sharedItems>
    </cacheField>
    <cacheField name="CA" numFmtId="0">
      <sharedItems containsSemiMixedTypes="0" containsString="0" containsNumber="1" containsInteger="1" minValue="0" maxValue="376"/>
    </cacheField>
    <cacheField name="OA" numFmtId="0">
      <sharedItems containsSemiMixedTypes="0" containsString="0" containsNumber="1" containsInteger="1" minValue="0" maxValue="163"/>
    </cacheField>
    <cacheField name="MA" numFmtId="0">
      <sharedItems containsSemiMixedTypes="0" containsString="0" containsNumber="1" containsInteger="1" minValue="0" maxValue="169"/>
    </cacheField>
    <cacheField name="Hypos" numFmtId="0">
      <sharedItems containsSemiMixedTypes="0" containsString="0" containsNumber="1" containsInteger="1" minValue="0" maxValue="443"/>
    </cacheField>
    <cacheField name="#Events" numFmtId="0">
      <sharedItems containsSemiMixedTypes="0" containsString="0" containsNumber="1" containsInteger="1" minValue="3" maxValue="780"/>
    </cacheField>
    <cacheField name="ApneasDurMean" numFmtId="0">
      <sharedItems containsString="0" containsBlank="1" containsNumber="1" minValue="7.1" maxValue="27.3"/>
    </cacheField>
    <cacheField name="HypoDurMean" numFmtId="0">
      <sharedItems containsString="0" containsBlank="1" containsNumber="1" minValue="9.3000000000000007" maxValue="42.2"/>
    </cacheField>
    <cacheField name="AHI" numFmtId="0">
      <sharedItems containsSemiMixedTypes="0" containsString="0" containsNumber="1" minValue="0.3" maxValue="87.1" count="144">
        <n v="2.2999999999999998"/>
        <n v="5.8"/>
        <n v="3"/>
        <n v="3.8"/>
        <n v="3.3"/>
        <n v="2.4"/>
        <n v="7.2"/>
        <n v="5.9"/>
        <n v="6"/>
        <n v="2.5"/>
        <n v="8.1"/>
        <n v="3.9"/>
        <n v="4.5999999999999996"/>
        <n v="2.8"/>
        <n v="4.5"/>
        <n v="9.1999999999999993"/>
        <n v="3.2"/>
        <n v="1.7"/>
        <n v="7.9"/>
        <n v="0.9"/>
        <n v="2.7"/>
        <n v="6.9"/>
        <n v="11.4"/>
        <n v="4.9000000000000004"/>
        <n v="4.4000000000000004"/>
        <n v="1.2"/>
        <n v="5.2"/>
        <n v="3.1"/>
        <n v="9.3000000000000007"/>
        <n v="87.1"/>
        <n v="7.1"/>
        <n v="6.3"/>
        <n v="1.9"/>
        <n v="4.8"/>
        <n v="5.5"/>
        <n v="13.4"/>
        <n v="4.0999999999999996"/>
        <n v="2"/>
        <n v="0.7"/>
        <n v="1.4"/>
        <n v="3.5"/>
        <n v="1.6"/>
        <n v="0.5"/>
        <n v="5.4"/>
        <n v="6.7"/>
        <n v="5.3"/>
        <n v="9.6999999999999993"/>
        <n v="1.1000000000000001"/>
        <n v="7.5"/>
        <n v="11.8"/>
        <n v="4.7"/>
        <n v="1.8"/>
        <n v="8.3000000000000007"/>
        <n v="3.7"/>
        <n v="1.3"/>
        <n v="3.6"/>
        <n v="0.3"/>
        <n v="8.5"/>
        <n v="8.4"/>
        <n v="2.1"/>
        <n v="4.3"/>
        <n v="3.4"/>
        <n v="1"/>
        <n v="15.2"/>
        <n v="5.0999999999999996"/>
        <n v="7.4"/>
        <n v="4"/>
        <n v="2.6"/>
        <n v="0.8"/>
        <n v="16.8"/>
        <n v="19.3"/>
        <n v="11.9"/>
        <n v="1.5"/>
        <n v="6.4"/>
        <n v="8.9"/>
        <n v="11.7"/>
        <n v="6.5"/>
        <n v="7.6"/>
        <n v="13"/>
        <n v="19.399999999999999"/>
        <n v="24.9"/>
        <n v="19.100000000000001"/>
        <n v="6.1"/>
        <n v="4.2"/>
        <n v="34.299999999999997"/>
        <n v="7.3"/>
        <n v="17.2"/>
        <n v="20.9"/>
        <n v="7.8"/>
        <n v="2.9"/>
        <n v="11.5"/>
        <n v="5.7"/>
        <n v="13.3"/>
        <n v="7"/>
        <n v="26.7"/>
        <n v="5"/>
        <n v="37.6"/>
        <n v="14.7"/>
        <n v="12.2"/>
        <n v="9.9"/>
        <n v="6.2"/>
        <n v="6.8"/>
        <n v="13.2"/>
        <n v="12.3"/>
        <n v="9.5"/>
        <n v="6.6"/>
        <n v="5.6"/>
        <n v="17"/>
        <n v="14.4"/>
        <n v="9.8000000000000007"/>
        <n v="10.8"/>
        <n v="10.3"/>
        <n v="8.8000000000000007"/>
        <n v="12.5"/>
        <n v="12.6"/>
        <n v="17.3"/>
        <n v="25.6"/>
        <n v="22.7"/>
        <n v="11.6"/>
        <n v="2.2000000000000002"/>
        <n v="8.1999999999999993"/>
        <n v="25.2"/>
        <n v="15.6"/>
        <n v="10.199999999999999"/>
        <n v="0.6"/>
        <n v="18.100000000000001"/>
        <n v="17.600000000000001"/>
        <n v="10.4"/>
        <n v="16.899999999999999"/>
        <n v="15.7"/>
        <n v="8"/>
        <n v="9.6"/>
        <n v="19.7"/>
        <n v="9"/>
        <n v="21.8"/>
        <n v="7.7"/>
        <n v="0.4"/>
        <n v="10.7"/>
        <n v="10.5"/>
        <n v="50"/>
        <n v="14"/>
        <n v="20.2"/>
        <n v="12"/>
        <n v="9.4"/>
      </sharedItems>
    </cacheField>
    <cacheField name="AHIREM" numFmtId="0">
      <sharedItems containsSemiMixedTypes="0" containsString="0" containsNumber="1" minValue="0" maxValue="68.5"/>
    </cacheField>
    <cacheField name="AHINREM" numFmtId="0">
      <sharedItems containsSemiMixedTypes="0" containsString="0" containsNumber="1" minValue="0.2" maxValue="101.2"/>
    </cacheField>
    <cacheField name="AHISup" numFmtId="0">
      <sharedItems containsString="0" containsBlank="1" containsNumber="1" minValue="0" maxValue="111.8"/>
    </cacheField>
    <cacheField name="AHINSup" numFmtId="0">
      <sharedItems containsString="0" containsBlank="1" containsNumber="1" minValue="0" maxValue="65.5"/>
    </cacheField>
    <cacheField name="RespArousalIndex" numFmtId="0">
      <sharedItems containsSemiMixedTypes="0" containsString="0" containsNumber="1" minValue="0" maxValue="38.9"/>
    </cacheField>
    <cacheField name="#Desat" numFmtId="0">
      <sharedItems containsSemiMixedTypes="0" containsString="0" containsNumber="1" containsInteger="1" minValue="0" maxValue="672"/>
    </cacheField>
    <cacheField name="DesatIndex" numFmtId="0">
      <sharedItems containsSemiMixedTypes="0" containsString="0" containsNumber="1" minValue="0" maxValue="73.2"/>
    </cacheField>
    <cacheField name="MinSpO2" numFmtId="0">
      <sharedItems containsString="0" containsBlank="1" containsNumber="1" containsInteger="1" minValue="57" maxValue="96"/>
    </cacheField>
    <cacheField name="MeanSpO2" numFmtId="0">
      <sharedItems containsString="0" containsBlank="1" containsNumber="1" minValue="91.2" maxValue="98.2"/>
    </cacheField>
    <cacheField name="CT90" numFmtId="0">
      <sharedItems containsString="0" containsBlank="1" containsNumber="1" minValue="0" maxValue="18.7"/>
    </cacheField>
    <cacheField name="MeanFC" numFmtId="0">
      <sharedItems containsString="0" containsBlank="1" containsNumber="1" containsInteger="1" minValue="42" maxValue="117"/>
    </cacheField>
    <cacheField name="MaxFC" numFmtId="0">
      <sharedItems containsString="0" containsBlank="1" containsNumber="1" containsInteger="1" minValue="80" maxValue="200"/>
    </cacheField>
    <cacheField name="MinFC" numFmtId="0">
      <sharedItems containsString="0" containsBlank="1" containsNumber="1" containsInteger="1" minValue="22" maxValue="99"/>
    </cacheField>
    <cacheField name="SnoringTime" numFmtId="0">
      <sharedItems containsSemiMixedTypes="0" containsString="0" containsNumber="1" minValue="0" maxValue="554.4"/>
    </cacheField>
    <cacheField name="%Snoring&gt;70dB" numFmtId="0">
      <sharedItems containsSemiMixedTypes="0" containsString="0" containsNumber="1" minValue="0" maxValue="100"/>
    </cacheField>
    <cacheField name="%FlowLimit" numFmtId="0">
      <sharedItems containsSemiMixedTypes="0" containsString="0" containsNumber="1" minValue="0" maxValue="47.5"/>
    </cacheField>
    <cacheField name="MeanO2Drop" numFmtId="0">
      <sharedItems containsString="0" containsBlank="1" containsNumber="1" minValue="2" maxValue="7"/>
    </cacheField>
    <cacheField name="GlobalQuality%" numFmtId="0">
      <sharedItems containsString="0" containsBlank="1" containsNumber="1" minValue="0" maxValue="100"/>
    </cacheField>
    <cacheField name="SpO2Quality%" numFmtId="0">
      <sharedItems containsString="0" containsBlank="1" containsNumber="1" minValue="1.5" maxValue="100"/>
    </cacheField>
    <cacheField name="CanulaQuality%" numFmtId="0">
      <sharedItems containsSemiMixedTypes="0" containsString="0" containsNumber="1" minValue="2.1" maxValue="100"/>
    </cacheField>
    <cacheField name="RIPQuality%" numFmtId="0">
      <sharedItems containsSemiMixedTypes="0" containsString="0" containsNumber="1" minValue="18.8" maxValue="100"/>
    </cacheField>
    <cacheField name="TDA" numFmtId="0">
      <sharedItems containsBlank="1" count="3">
        <m/>
        <s v="TDA"/>
        <s v="sus"/>
      </sharedItems>
    </cacheField>
    <cacheField name="TDAH" numFmtId="0">
      <sharedItems containsBlank="1" count="3">
        <m/>
        <s v="TDAH"/>
        <s v="sus"/>
      </sharedItems>
    </cacheField>
    <cacheField name="LearningDisability" numFmtId="0">
      <sharedItems containsBlank="1" count="6">
        <m/>
        <s v="LearningDisability"/>
        <s v="Dépression" u="1"/>
        <s v="autisme" u="1"/>
        <s v="d’épilepsie à pointes ondes Centro temporales" u="1"/>
        <s v="TDAH" u="1"/>
      </sharedItems>
    </cacheField>
    <cacheField name="Learning disability comment" numFmtId="0">
      <sharedItems containsBlank="1"/>
    </cacheField>
    <cacheField name="Epilepsy" numFmtId="0">
      <sharedItems containsBlank="1" count="11">
        <m/>
        <s v="Epilepsy"/>
        <s v="Myoclonie à la naissance"/>
        <s v="Epilepsie partielle centrotemporale (EPCT) gauche "/>
        <s v="Myoclonies jour et nuit"/>
        <s v="Absences occipitales"/>
        <s v="Epilepsie généralisée idiopathique"/>
        <s v="Epilepsie focale frontocentropariétale gauche cryptogénique"/>
        <s v="Bouffées aigues en frontopariétale gauche"/>
        <s v="Epilepsie généralisée"/>
        <s v="d’épilepsie à pointes ondes Centro temporales"/>
      </sharedItems>
    </cacheField>
    <cacheField name="Other" numFmtId="0">
      <sharedItems containsBlank="1"/>
    </cacheField>
    <cacheField name="ChildSatisfaccion" numFmtId="0">
      <sharedItems containsMixedTypes="1" containsNumber="1" minValue="1" maxValue="10"/>
    </cacheField>
    <cacheField name="ParentalSatisfaction" numFmtId="0">
      <sharedItems containsMixedTypes="1" containsNumber="1" containsInteger="1" minValue="0" maxValue="10"/>
    </cacheField>
    <cacheField name="AmbulatoryPreference" numFmtId="0">
      <sharedItems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n v="1"/>
    <n v="1"/>
    <s v="Lilou KOSCHER"/>
    <s v="KOLI07122009"/>
    <x v="0"/>
    <m/>
    <m/>
    <m/>
    <x v="0"/>
    <x v="0"/>
    <x v="0"/>
    <x v="0"/>
    <x v="0"/>
    <x v="0"/>
    <x v="0"/>
    <d v="2018-12-28T00:00:00"/>
    <s v="A1"/>
    <s v="017a5b92-c8f1-43ff-9a5f-b1919183236e"/>
    <n v="9"/>
    <s v="Femme"/>
    <n v="140"/>
    <n v="33"/>
    <n v="16.8"/>
    <m/>
    <m/>
    <d v="1899-12-30T21:00:00"/>
    <d v="1899-12-30T08:19:00"/>
    <n v="667"/>
    <n v="622"/>
    <n v="93"/>
    <n v="45"/>
    <m/>
    <n v="12"/>
    <n v="140.5"/>
    <n v="8.4"/>
    <n v="7.2"/>
    <n v="46.2"/>
    <n v="27"/>
    <n v="19.5"/>
    <n v="78"/>
    <n v="15"/>
    <n v="1.3"/>
    <n v="95"/>
    <x v="0"/>
    <n v="97.5"/>
    <n v="73.2"/>
    <n v="1.4469453376205788"/>
    <n v="1.572347266881029"/>
    <n v="55"/>
    <x v="0"/>
    <x v="0"/>
    <n v="2"/>
    <n v="1"/>
    <n v="2"/>
    <n v="19"/>
    <n v="24"/>
    <n v="9.8000000000000007"/>
    <n v="24.1"/>
    <x v="0"/>
    <n v="7.4"/>
    <n v="1.1000000000000001"/>
    <n v="3"/>
    <n v="2"/>
    <n v="2.6"/>
    <n v="3"/>
    <n v="0.3"/>
    <n v="93"/>
    <n v="96.9"/>
    <n v="0"/>
    <n v="73"/>
    <n v="115"/>
    <n v="54"/>
    <n v="0.1"/>
    <n v="0"/>
    <n v="7.7"/>
    <n v="4"/>
    <n v="97.6"/>
    <n v="99.9"/>
    <n v="97.6"/>
    <n v="100"/>
    <x v="0"/>
    <x v="0"/>
    <x v="0"/>
    <m/>
    <x v="0"/>
    <m/>
    <n v="9"/>
    <n v="5"/>
    <n v="2"/>
  </r>
  <r>
    <n v="2"/>
    <n v="2"/>
    <s v="Louka OROBON"/>
    <s v="ORLO18012010"/>
    <x v="1"/>
    <m/>
    <m/>
    <m/>
    <x v="1"/>
    <x v="1"/>
    <x v="1"/>
    <x v="1"/>
    <x v="0"/>
    <x v="0"/>
    <x v="0"/>
    <d v="2018-12-27T00:00:00"/>
    <s v="A1"/>
    <s v="a46d8fd0-8dec-49a8-8770-520fa682d7b2"/>
    <n v="8"/>
    <s v="Homme"/>
    <n v="131"/>
    <n v="30"/>
    <n v="17.5"/>
    <m/>
    <m/>
    <d v="1899-12-30T21:45:00"/>
    <d v="1899-12-30T07:57:00"/>
    <n v="589"/>
    <n v="573.5"/>
    <n v="97"/>
    <n v="15.5"/>
    <m/>
    <n v="23.5"/>
    <n v="122"/>
    <n v="6.4"/>
    <n v="6.1"/>
    <n v="45.2"/>
    <n v="25.4"/>
    <n v="23.3"/>
    <n v="73"/>
    <n v="21"/>
    <n v="2.1"/>
    <n v="99"/>
    <x v="1"/>
    <n v="96.3"/>
    <n v="70.599999999999994"/>
    <n v="2.1970357454228422"/>
    <n v="2.4167393199651266"/>
    <n v="74"/>
    <x v="1"/>
    <x v="1"/>
    <n v="6"/>
    <n v="7"/>
    <n v="6"/>
    <n v="36"/>
    <n v="55"/>
    <n v="12.4"/>
    <n v="22.5"/>
    <x v="1"/>
    <n v="11.7"/>
    <n v="4"/>
    <n v="6.8"/>
    <n v="4.8"/>
    <n v="4.9000000000000004"/>
    <n v="26"/>
    <n v="2.7"/>
    <n v="91"/>
    <n v="97"/>
    <n v="0"/>
    <n v="74"/>
    <n v="109"/>
    <n v="48"/>
    <n v="17.3"/>
    <n v="29.6"/>
    <n v="5.7"/>
    <n v="4.2"/>
    <n v="77.099999999999994"/>
    <n v="98"/>
    <n v="77.099999999999994"/>
    <n v="100"/>
    <x v="0"/>
    <x v="0"/>
    <x v="0"/>
    <m/>
    <x v="0"/>
    <m/>
    <n v="6"/>
    <n v="8"/>
    <n v="3"/>
  </r>
  <r>
    <n v="3"/>
    <n v="3"/>
    <s v="Mathilde  HARB"/>
    <s v="HAMA05022014"/>
    <x v="2"/>
    <m/>
    <m/>
    <m/>
    <x v="2"/>
    <x v="2"/>
    <x v="0"/>
    <x v="0"/>
    <x v="0"/>
    <x v="0"/>
    <x v="0"/>
    <d v="2018-12-26T00:00:00"/>
    <s v="A1"/>
    <s v="e49d184c-4343-4444-a6c8-1652e3527790"/>
    <n v="4"/>
    <s v="Femme"/>
    <n v="102"/>
    <n v="20"/>
    <n v="19.2"/>
    <m/>
    <m/>
    <d v="1899-12-30T19:39:00"/>
    <d v="1899-12-30T07:27:00"/>
    <n v="707"/>
    <n v="642"/>
    <n v="91"/>
    <n v="65"/>
    <m/>
    <n v="44"/>
    <n v="180.5"/>
    <n v="9.1999999999999993"/>
    <n v="6.5"/>
    <n v="47.4"/>
    <n v="19.100000000000001"/>
    <n v="27.1"/>
    <n v="80"/>
    <n v="20"/>
    <n v="1.7"/>
    <n v="167"/>
    <x v="2"/>
    <n v="107.1"/>
    <n v="66.5"/>
    <n v="1.8691588785046729"/>
    <n v="2.02803738317757"/>
    <n v="145"/>
    <x v="2"/>
    <x v="2"/>
    <n v="1"/>
    <n v="1"/>
    <n v="3"/>
    <n v="27"/>
    <n v="32"/>
    <n v="8.9"/>
    <n v="23.3"/>
    <x v="2"/>
    <n v="5.5"/>
    <n v="2.1"/>
    <n v="2.2999999999999998"/>
    <n v="3.8"/>
    <n v="2.7"/>
    <n v="2"/>
    <n v="0.2"/>
    <n v="94"/>
    <n v="97.1"/>
    <n v="0"/>
    <n v="93"/>
    <n v="135"/>
    <n v="69"/>
    <n v="10.9"/>
    <n v="23"/>
    <n v="21.8"/>
    <n v="3"/>
    <n v="98.6"/>
    <n v="100"/>
    <n v="100"/>
    <n v="98.6"/>
    <x v="0"/>
    <x v="0"/>
    <x v="0"/>
    <m/>
    <x v="0"/>
    <m/>
    <n v="10"/>
    <n v="10"/>
    <n v="0"/>
  </r>
  <r>
    <n v="4"/>
    <n v="4"/>
    <s v="Louis SANS"/>
    <s v="SALO27032006"/>
    <x v="3"/>
    <m/>
    <m/>
    <m/>
    <x v="0"/>
    <x v="3"/>
    <x v="0"/>
    <x v="0"/>
    <x v="0"/>
    <x v="0"/>
    <x v="0"/>
    <d v="2018-12-21T00:00:00"/>
    <s v="A1"/>
    <s v="c6e172b2-e057-4302-acf6-cbec01da7b3c"/>
    <n v="12"/>
    <s v="Homme"/>
    <n v="155"/>
    <n v="47"/>
    <n v="19.600000000000001"/>
    <m/>
    <m/>
    <d v="1899-12-30T23:45:00"/>
    <d v="1899-12-30T08:28:00"/>
    <n v="499.5"/>
    <n v="463.5"/>
    <n v="93"/>
    <n v="36"/>
    <m/>
    <n v="23.5"/>
    <n v="132.5"/>
    <n v="11.4"/>
    <n v="6.1"/>
    <n v="53"/>
    <n v="23.7"/>
    <n v="17.2"/>
    <n v="82"/>
    <n v="33"/>
    <n v="4"/>
    <n v="51"/>
    <x v="3"/>
    <n v="99.2"/>
    <n v="76.7"/>
    <n v="4.2718446601941746"/>
    <n v="4.7896440129449838"/>
    <n v="4"/>
    <x v="3"/>
    <x v="3"/>
    <n v="0"/>
    <n v="2"/>
    <n v="1"/>
    <n v="26"/>
    <n v="29"/>
    <n v="12.4"/>
    <n v="26.4"/>
    <x v="3"/>
    <n v="5.3"/>
    <n v="3.4"/>
    <n v="11.5"/>
    <n v="1.2"/>
    <n v="3.8"/>
    <n v="7"/>
    <n v="0.9"/>
    <n v="78"/>
    <n v="96.6"/>
    <n v="0.2"/>
    <n v="70"/>
    <n v="188"/>
    <n v="50"/>
    <n v="53.1"/>
    <n v="3"/>
    <n v="11"/>
    <n v="3.4"/>
    <n v="80.599999999999994"/>
    <n v="97.2"/>
    <n v="80.599999999999994"/>
    <n v="100"/>
    <x v="0"/>
    <x v="0"/>
    <x v="0"/>
    <m/>
    <x v="0"/>
    <m/>
    <n v="10"/>
    <n v="10"/>
    <n v="0"/>
  </r>
  <r>
    <n v="5"/>
    <n v="5"/>
    <s v="David ZEPP"/>
    <s v="ZEDA23062007"/>
    <x v="4"/>
    <m/>
    <m/>
    <m/>
    <x v="2"/>
    <x v="0"/>
    <x v="0"/>
    <x v="0"/>
    <x v="0"/>
    <x v="0"/>
    <x v="0"/>
    <d v="2018-12-17T00:00:00"/>
    <s v="A1"/>
    <s v="a059e7fc-433e-4892-8bd7-91e233a3779d"/>
    <n v="11"/>
    <s v="Homme"/>
    <n v="165"/>
    <n v="70"/>
    <n v="25.7"/>
    <m/>
    <m/>
    <d v="1899-12-30T22:59:00"/>
    <d v="1899-12-30T08:45:00"/>
    <n v="586"/>
    <n v="496"/>
    <n v="85"/>
    <n v="90"/>
    <m/>
    <n v="78"/>
    <n v="255.5"/>
    <n v="15.4"/>
    <n v="4.0999999999999996"/>
    <n v="51.9"/>
    <n v="25.9"/>
    <n v="18"/>
    <n v="39"/>
    <n v="17"/>
    <n v="1.7"/>
    <n v="67"/>
    <x v="4"/>
    <n v="57"/>
    <n v="77.8"/>
    <n v="2.056451612903226"/>
    <n v="2.2620967741935485"/>
    <n v="0"/>
    <x v="4"/>
    <x v="3"/>
    <n v="2"/>
    <n v="4"/>
    <n v="2"/>
    <n v="19"/>
    <n v="27"/>
    <n v="13.3"/>
    <n v="27"/>
    <x v="4"/>
    <n v="5.4"/>
    <n v="2.8"/>
    <n v="2.9"/>
    <n v="3.9"/>
    <n v="2.4"/>
    <n v="4"/>
    <n v="0.5"/>
    <n v="91"/>
    <n v="97.5"/>
    <n v="0.1"/>
    <n v="75"/>
    <n v="115"/>
    <n v="48"/>
    <n v="103.7"/>
    <n v="19.899999999999999"/>
    <n v="25.8"/>
    <n v="4.2"/>
    <n v="83.6"/>
    <n v="99"/>
    <n v="83.6"/>
    <n v="100"/>
    <x v="0"/>
    <x v="0"/>
    <x v="0"/>
    <m/>
    <x v="0"/>
    <m/>
    <n v="9"/>
    <n v="10"/>
    <n v="0"/>
  </r>
  <r>
    <n v="6"/>
    <n v="6"/>
    <s v="WILLIAM CHAU"/>
    <s v="CHWI24112006"/>
    <x v="3"/>
    <s v="P"/>
    <s v="O"/>
    <m/>
    <x v="0"/>
    <x v="3"/>
    <x v="2"/>
    <x v="0"/>
    <x v="0"/>
    <x v="0"/>
    <x v="0"/>
    <d v="2018-12-15T00:00:00"/>
    <s v="A1"/>
    <s v="d481b869-3961-4982-b945-17a3fd617363"/>
    <n v="12"/>
    <s v="Homme"/>
    <n v="149"/>
    <n v="35"/>
    <n v="15.8"/>
    <m/>
    <m/>
    <d v="1899-12-30T00:00:00"/>
    <d v="1899-12-30T09:51:00"/>
    <n v="576"/>
    <n v="567"/>
    <n v="98"/>
    <n v="9"/>
    <m/>
    <n v="15.5"/>
    <n v="85.5"/>
    <n v="4.0999999999999996"/>
    <n v="2.1"/>
    <n v="43.4"/>
    <n v="25"/>
    <n v="29.5"/>
    <n v="54"/>
    <n v="14"/>
    <n v="1.5"/>
    <n v="46"/>
    <x v="5"/>
    <n v="83.5"/>
    <n v="68.400000000000006"/>
    <n v="1.4814814814814814"/>
    <n v="1.6402116402116402"/>
    <n v="5"/>
    <x v="3"/>
    <x v="4"/>
    <n v="2"/>
    <n v="2"/>
    <n v="5"/>
    <n v="14"/>
    <n v="23"/>
    <n v="11.6"/>
    <n v="28.8"/>
    <x v="5"/>
    <n v="1.4"/>
    <n v="2.9"/>
    <n v="3"/>
    <n v="2.2000000000000002"/>
    <n v="1.8"/>
    <n v="5"/>
    <n v="0.5"/>
    <n v="93"/>
    <n v="97.7"/>
    <n v="0"/>
    <n v="80"/>
    <n v="117"/>
    <n v="56"/>
    <n v="0.2"/>
    <n v="33.299999999999997"/>
    <n v="4.7"/>
    <n v="3"/>
    <n v="78.3"/>
    <n v="99.8"/>
    <n v="78.3"/>
    <n v="100"/>
    <x v="0"/>
    <x v="0"/>
    <x v="0"/>
    <m/>
    <x v="0"/>
    <m/>
    <n v="10"/>
    <n v="10"/>
    <n v="3"/>
  </r>
  <r>
    <n v="7"/>
    <n v="7"/>
    <s v="Arsène GOLDENBERG"/>
    <s v="GOAR15092009"/>
    <x v="0"/>
    <m/>
    <m/>
    <m/>
    <x v="0"/>
    <x v="1"/>
    <x v="3"/>
    <x v="0"/>
    <x v="0"/>
    <x v="0"/>
    <x v="0"/>
    <d v="2018-12-12T00:00:00"/>
    <s v="A1"/>
    <s v="1f296ded-63d4-4e9d-86a6-e455383d4436"/>
    <n v="9"/>
    <s v="Homme"/>
    <n v="145"/>
    <n v="30"/>
    <n v="14.3"/>
    <m/>
    <m/>
    <d v="1899-12-30T20:26:00"/>
    <d v="1899-12-30T07:17:00"/>
    <n v="649.5"/>
    <n v="588.5"/>
    <n v="91"/>
    <n v="61"/>
    <m/>
    <n v="1"/>
    <n v="136"/>
    <n v="9.5"/>
    <n v="2.6"/>
    <n v="48"/>
    <n v="27.9"/>
    <n v="21.5"/>
    <n v="68"/>
    <n v="27"/>
    <n v="2.5"/>
    <n v="62"/>
    <x v="6"/>
    <n v="89.5"/>
    <n v="75.900000000000006"/>
    <n v="2.7527612574341545"/>
    <n v="3.0076465590484283"/>
    <n v="0"/>
    <x v="4"/>
    <x v="3"/>
    <n v="3"/>
    <n v="2"/>
    <n v="5"/>
    <n v="19"/>
    <n v="29"/>
    <n v="13.3"/>
    <n v="20.7"/>
    <x v="2"/>
    <n v="6.2"/>
    <n v="2.1"/>
    <n v="6"/>
    <n v="2.4"/>
    <n v="2.2000000000000002"/>
    <n v="5"/>
    <n v="0.5"/>
    <n v="76"/>
    <n v="97"/>
    <n v="0.6"/>
    <n v="76"/>
    <n v="109"/>
    <n v="53"/>
    <n v="28.5"/>
    <n v="19.2"/>
    <n v="3.1"/>
    <n v="7"/>
    <n v="42"/>
    <n v="64.8"/>
    <n v="42"/>
    <n v="99.9"/>
    <x v="0"/>
    <x v="1"/>
    <x v="0"/>
    <m/>
    <x v="0"/>
    <m/>
    <n v="10"/>
    <n v="10"/>
    <n v="0"/>
  </r>
  <r>
    <n v="8"/>
    <n v="8"/>
    <s v="Joseph LORMAND"/>
    <s v="LOJO07052006"/>
    <x v="3"/>
    <s v="P"/>
    <s v="O"/>
    <m/>
    <x v="1"/>
    <x v="4"/>
    <x v="0"/>
    <x v="0"/>
    <x v="0"/>
    <x v="0"/>
    <x v="0"/>
    <d v="2018-12-07T00:00:00"/>
    <s v="A1"/>
    <s v="4701d1fa-f431-4eeb-be21-72576d580f0f"/>
    <n v="12"/>
    <s v="Homme"/>
    <n v="165"/>
    <n v="60"/>
    <n v="22"/>
    <m/>
    <m/>
    <d v="1899-12-30T22:00:00"/>
    <d v="1899-12-30T06:27:00"/>
    <n v="500"/>
    <n v="486.5"/>
    <n v="97"/>
    <n v="13.5"/>
    <m/>
    <n v="6.9"/>
    <n v="80.5"/>
    <n v="4"/>
    <n v="2.1"/>
    <n v="47.9"/>
    <n v="26.7"/>
    <n v="23.3"/>
    <n v="61"/>
    <n v="23"/>
    <n v="2.8"/>
    <n v="44"/>
    <x v="7"/>
    <n v="84.3"/>
    <n v="74.599999999999994"/>
    <n v="2.8365878725590954"/>
    <n v="3.1819116135662897"/>
    <n v="0"/>
    <x v="4"/>
    <x v="3"/>
    <n v="4"/>
    <n v="1"/>
    <n v="7"/>
    <n v="15"/>
    <n v="27"/>
    <n v="13.8"/>
    <n v="18.3"/>
    <x v="4"/>
    <n v="3.7"/>
    <n v="3.2"/>
    <n v="4.4000000000000004"/>
    <n v="1.4"/>
    <n v="2.7"/>
    <n v="16"/>
    <n v="2"/>
    <n v="91"/>
    <n v="96.4"/>
    <n v="0"/>
    <n v="66"/>
    <n v="113"/>
    <n v="51"/>
    <n v="6.7"/>
    <n v="14.6"/>
    <n v="5.2"/>
    <n v="3.5"/>
    <n v="97.7"/>
    <n v="99.9"/>
    <n v="97.7"/>
    <n v="100"/>
    <x v="0"/>
    <x v="0"/>
    <x v="0"/>
    <m/>
    <x v="0"/>
    <m/>
    <n v="6"/>
    <n v="10"/>
    <n v="0"/>
  </r>
  <r>
    <n v="9"/>
    <n v="9"/>
    <s v="Naim ES-SLASSI"/>
    <s v="ESSLNA11062012"/>
    <x v="5"/>
    <m/>
    <m/>
    <m/>
    <x v="0"/>
    <x v="1"/>
    <x v="3"/>
    <x v="0"/>
    <x v="0"/>
    <x v="0"/>
    <x v="0"/>
    <d v="2018-12-04T00:00:00"/>
    <s v="A1"/>
    <s v="5150d33a-0822-426c-acb0-583ada4f77cd"/>
    <n v="6"/>
    <s v="Homme"/>
    <n v="122"/>
    <n v="24"/>
    <n v="16.100000000000001"/>
    <m/>
    <m/>
    <d v="1899-12-30T21:20:00"/>
    <d v="1899-12-30T08:13:00"/>
    <n v="653.4"/>
    <n v="603.5"/>
    <n v="92"/>
    <n v="49.4"/>
    <m/>
    <n v="22.4"/>
    <n v="149.9"/>
    <n v="7.6"/>
    <n v="5"/>
    <n v="51.8"/>
    <n v="16.5"/>
    <n v="26.8"/>
    <n v="100"/>
    <n v="23"/>
    <n v="2.1"/>
    <n v="147"/>
    <x v="8"/>
    <n v="126.8"/>
    <n v="68.3"/>
    <n v="2.2866611433305715"/>
    <n v="2.495443247721624"/>
    <n v="0"/>
    <x v="4"/>
    <x v="3"/>
    <n v="10"/>
    <n v="6"/>
    <n v="10"/>
    <n v="46"/>
    <n v="72"/>
    <n v="12.3"/>
    <n v="25.1"/>
    <x v="6"/>
    <n v="7.8"/>
    <n v="6.9"/>
    <n v="7.9"/>
    <n v="4.7"/>
    <n v="5.4"/>
    <n v="55"/>
    <n v="5.5"/>
    <n v="87"/>
    <n v="96.8"/>
    <n v="0.1"/>
    <n v="81"/>
    <n v="115"/>
    <n v="64"/>
    <n v="62.8"/>
    <n v="38.6"/>
    <n v="9.8000000000000007"/>
    <n v="4.4000000000000004"/>
    <n v="93.1"/>
    <n v="100"/>
    <n v="93.1"/>
    <n v="100"/>
    <x v="0"/>
    <x v="0"/>
    <x v="0"/>
    <m/>
    <x v="0"/>
    <m/>
    <n v="5"/>
    <n v="10"/>
    <n v="0"/>
  </r>
  <r>
    <n v="10"/>
    <n v="10"/>
    <s v="Marie-Alice BAIGET"/>
    <s v="BAMAAL08022010"/>
    <x v="1"/>
    <s v="P"/>
    <s v="O"/>
    <m/>
    <x v="1"/>
    <x v="0"/>
    <x v="0"/>
    <x v="0"/>
    <x v="0"/>
    <x v="0"/>
    <x v="0"/>
    <d v="2018-11-30T00:00:00"/>
    <s v="A1"/>
    <s v="5060f8a0-4341-4734-8ffd-2ff955eebb9e"/>
    <n v="8"/>
    <s v="Femme"/>
    <n v="130"/>
    <n v="26"/>
    <n v="15.4"/>
    <m/>
    <m/>
    <d v="1899-12-30T21:10:00"/>
    <d v="1899-12-30T07:05:00"/>
    <n v="595.20000000000005"/>
    <n v="561.6"/>
    <n v="94"/>
    <n v="33.1"/>
    <m/>
    <n v="0.1"/>
    <n v="131.6"/>
    <n v="5.6"/>
    <n v="1.4"/>
    <n v="50"/>
    <n v="21.2"/>
    <n v="27.4"/>
    <n v="57"/>
    <n v="20"/>
    <n v="2"/>
    <n v="126"/>
    <x v="9"/>
    <n v="84.4"/>
    <n v="71.2"/>
    <n v="2.1367521367521367"/>
    <n v="2.3504273504273505"/>
    <n v="20"/>
    <x v="5"/>
    <x v="4"/>
    <n v="1"/>
    <n v="0"/>
    <n v="2"/>
    <n v="52"/>
    <n v="55"/>
    <n v="15"/>
    <n v="34.799999999999997"/>
    <x v="7"/>
    <n v="3.9"/>
    <n v="6.6"/>
    <n v="3.9"/>
    <n v="8.1999999999999993"/>
    <n v="5.8"/>
    <n v="12"/>
    <n v="1.3"/>
    <n v="90"/>
    <n v="98"/>
    <n v="0"/>
    <n v="71"/>
    <n v="113"/>
    <n v="54"/>
    <n v="2.4"/>
    <n v="66.7"/>
    <n v="3.2"/>
    <n v="3.9"/>
    <n v="18.399999999999999"/>
    <n v="100"/>
    <n v="18.399999999999999"/>
    <n v="100"/>
    <x v="0"/>
    <x v="0"/>
    <x v="0"/>
    <m/>
    <x v="0"/>
    <m/>
    <n v="8"/>
    <n v="8"/>
    <n v="2"/>
  </r>
  <r>
    <n v="11"/>
    <n v="11"/>
    <s v="Gabriel AGRECH"/>
    <s v="AGGA20102005"/>
    <x v="6"/>
    <m/>
    <m/>
    <m/>
    <x v="1"/>
    <x v="1"/>
    <x v="0"/>
    <x v="0"/>
    <x v="0"/>
    <x v="0"/>
    <x v="0"/>
    <d v="2018-11-28T00:00:00"/>
    <s v="A1"/>
    <s v="d95985b5-faaa-4990-9937-aa5ad9cc8a16"/>
    <n v="13"/>
    <s v="Homme"/>
    <n v="174"/>
    <n v="64"/>
    <n v="21.1"/>
    <m/>
    <m/>
    <d v="1899-12-30T20:25:00"/>
    <d v="1899-12-30T06:30:00"/>
    <n v="595.29999999999995"/>
    <n v="538.29999999999995"/>
    <n v="90"/>
    <n v="57"/>
    <m/>
    <n v="10"/>
    <n v="173.5"/>
    <n v="11.1"/>
    <n v="8.5"/>
    <n v="51.1"/>
    <n v="22"/>
    <n v="18.399999999999999"/>
    <n v="88"/>
    <n v="37"/>
    <n v="3.7"/>
    <n v="79"/>
    <x v="10"/>
    <n v="106.4"/>
    <n v="73.099999999999994"/>
    <n v="4.1240943711684936"/>
    <n v="4.5365038082853433"/>
    <n v="4"/>
    <x v="6"/>
    <x v="5"/>
    <n v="3"/>
    <n v="7"/>
    <n v="7"/>
    <n v="37"/>
    <n v="54"/>
    <n v="16.899999999999999"/>
    <n v="29.4"/>
    <x v="8"/>
    <n v="3.6"/>
    <n v="6.6"/>
    <n v="5.4"/>
    <n v="6.6"/>
    <n v="4.9000000000000004"/>
    <n v="20"/>
    <n v="2.2000000000000002"/>
    <n v="90"/>
    <n v="96.5"/>
    <n v="0"/>
    <n v="60"/>
    <n v="109"/>
    <n v="47"/>
    <n v="98.4"/>
    <n v="63"/>
    <n v="41.3"/>
    <n v="4.5999999999999996"/>
    <n v="48.9"/>
    <n v="84.3"/>
    <n v="48.9"/>
    <n v="100"/>
    <x v="0"/>
    <x v="0"/>
    <x v="1"/>
    <m/>
    <x v="0"/>
    <m/>
    <s v="na"/>
    <s v="na"/>
    <s v="na"/>
  </r>
  <r>
    <n v="12"/>
    <n v="12"/>
    <s v="Nathan GUERIN"/>
    <s v="GUNA17082010"/>
    <x v="1"/>
    <m/>
    <m/>
    <m/>
    <x v="3"/>
    <x v="4"/>
    <x v="0"/>
    <x v="0"/>
    <x v="0"/>
    <x v="0"/>
    <x v="0"/>
    <d v="2018-11-16T00:00:00"/>
    <s v="A1"/>
    <s v="17f62b88-b70f-4879-a44b-2e1bf30ecd5f"/>
    <n v="8"/>
    <s v="Homme"/>
    <n v="125"/>
    <n v="26"/>
    <n v="16.600000000000001"/>
    <m/>
    <m/>
    <d v="1899-12-30T21:15:00"/>
    <d v="1899-12-30T08:07:00"/>
    <n v="652.70000000000005"/>
    <n v="573"/>
    <n v="88"/>
    <n v="79.7"/>
    <m/>
    <n v="20.2"/>
    <n v="173.2"/>
    <n v="12.2"/>
    <n v="5"/>
    <n v="45.5"/>
    <n v="20.399999999999999"/>
    <n v="29.1"/>
    <n v="96"/>
    <n v="36"/>
    <n v="3.3"/>
    <n v="118"/>
    <x v="11"/>
    <n v="125.1"/>
    <n v="65.900000000000006"/>
    <n v="3.7696335078534031"/>
    <n v="4.1151832460732987"/>
    <n v="104"/>
    <x v="7"/>
    <x v="6"/>
    <n v="5"/>
    <n v="2"/>
    <n v="3"/>
    <n v="14"/>
    <n v="24"/>
    <n v="12.6"/>
    <n v="28.1"/>
    <x v="9"/>
    <n v="3.2"/>
    <n v="2.2000000000000002"/>
    <n v="3.8"/>
    <n v="1.4"/>
    <n v="1.8"/>
    <n v="8"/>
    <n v="0.8"/>
    <n v="90"/>
    <n v="98"/>
    <n v="0"/>
    <n v="66"/>
    <n v="124"/>
    <n v="52"/>
    <n v="0.1"/>
    <n v="100"/>
    <n v="6.5"/>
    <n v="3.7"/>
    <n v="80.400000000000006"/>
    <n v="99.2"/>
    <n v="80.400000000000006"/>
    <n v="100"/>
    <x v="0"/>
    <x v="0"/>
    <x v="0"/>
    <m/>
    <x v="0"/>
    <m/>
    <n v="10"/>
    <n v="10"/>
    <n v="0"/>
  </r>
  <r>
    <n v="13"/>
    <n v="13"/>
    <s v="Ethan THELCIDE"/>
    <s v="THET12012009"/>
    <x v="0"/>
    <s v="P"/>
    <s v="O"/>
    <m/>
    <x v="0"/>
    <x v="3"/>
    <x v="4"/>
    <x v="1"/>
    <x v="1"/>
    <x v="0"/>
    <x v="0"/>
    <d v="2018-11-15T00:00:00"/>
    <s v="A1"/>
    <s v="8a11ba3e-748c-43da-b591-b7b213c2b909"/>
    <n v="9"/>
    <s v="Homme"/>
    <n v="147"/>
    <n v="46"/>
    <n v="21.3"/>
    <m/>
    <m/>
    <d v="1899-12-30T21:00:00"/>
    <d v="1899-12-30T08:25:00"/>
    <n v="657"/>
    <n v="446.5"/>
    <n v="68"/>
    <n v="210.5"/>
    <m/>
    <n v="28"/>
    <n v="125.5"/>
    <n v="34.799999999999997"/>
    <n v="7.3"/>
    <n v="43.2"/>
    <n v="38"/>
    <n v="11.5"/>
    <n v="82"/>
    <n v="19"/>
    <n v="1.7"/>
    <n v="96"/>
    <x v="12"/>
    <n v="93.5"/>
    <n v="81.2"/>
    <n v="2.5531914893617023"/>
    <n v="2.7816349384098542"/>
    <n v="27"/>
    <x v="8"/>
    <x v="7"/>
    <n v="0"/>
    <n v="6"/>
    <n v="3"/>
    <n v="51"/>
    <n v="60"/>
    <n v="9.1"/>
    <n v="25.7"/>
    <x v="10"/>
    <n v="14"/>
    <n v="7.3"/>
    <n v="11.1"/>
    <n v="2.9"/>
    <n v="7.3"/>
    <n v="20"/>
    <n v="2.7"/>
    <n v="92"/>
    <n v="96.7"/>
    <n v="0"/>
    <n v="87"/>
    <n v="126"/>
    <n v="72"/>
    <n v="150.69999999999999"/>
    <n v="73.5"/>
    <n v="22.9"/>
    <n v="3.8"/>
    <n v="96.2"/>
    <n v="97.7"/>
    <n v="96.2"/>
    <n v="100"/>
    <x v="0"/>
    <x v="2"/>
    <x v="0"/>
    <m/>
    <x v="0"/>
    <m/>
    <s v="na"/>
    <n v="0"/>
    <n v="10"/>
  </r>
  <r>
    <n v="14"/>
    <n v="14"/>
    <s v="Mayeul PERRIER"/>
    <s v="PEMA04062014"/>
    <x v="2"/>
    <s v="P"/>
    <s v="O"/>
    <m/>
    <x v="1"/>
    <x v="5"/>
    <x v="0"/>
    <x v="0"/>
    <x v="0"/>
    <x v="0"/>
    <x v="0"/>
    <d v="2018-11-13T00:00:00"/>
    <s v="A1"/>
    <s v="58dd7a62-9846-4689-a07a-57ddeec36f72"/>
    <n v="4"/>
    <s v="Homme"/>
    <n v="107"/>
    <n v="18.399999999999999"/>
    <n v="16.100000000000001"/>
    <m/>
    <m/>
    <d v="1899-12-30T19:45:00"/>
    <d v="1899-12-30T07:24:00"/>
    <n v="678"/>
    <n v="633"/>
    <n v="93"/>
    <n v="45"/>
    <m/>
    <n v="21"/>
    <n v="179"/>
    <n v="9.4"/>
    <n v="4.7"/>
    <n v="63"/>
    <n v="18"/>
    <n v="14.4"/>
    <n v="114"/>
    <n v="42"/>
    <n v="3.7"/>
    <n v="203"/>
    <x v="13"/>
    <n v="128.4"/>
    <n v="81"/>
    <n v="3.9810426540284358"/>
    <n v="4.3317535545023693"/>
    <n v="214"/>
    <x v="9"/>
    <x v="8"/>
    <n v="1"/>
    <n v="1"/>
    <n v="1"/>
    <n v="38"/>
    <n v="41"/>
    <n v="10"/>
    <n v="25.4"/>
    <x v="11"/>
    <n v="3.3"/>
    <n v="4"/>
    <m/>
    <m/>
    <n v="4"/>
    <n v="6"/>
    <n v="0.6"/>
    <n v="89"/>
    <n v="96.3"/>
    <n v="0.1"/>
    <n v="106"/>
    <n v="144"/>
    <n v="74"/>
    <n v="6.9"/>
    <n v="34.700000000000003"/>
    <n v="0"/>
    <n v="4.5"/>
    <n v="100"/>
    <n v="100"/>
    <n v="100"/>
    <n v="100"/>
    <x v="0"/>
    <x v="0"/>
    <x v="0"/>
    <m/>
    <x v="0"/>
    <m/>
    <n v="6"/>
    <n v="5"/>
    <n v="4"/>
  </r>
  <r>
    <n v="15"/>
    <n v="15"/>
    <s v="Juliana ALMEIDA"/>
    <s v="ALJU09112011"/>
    <x v="7"/>
    <m/>
    <m/>
    <m/>
    <x v="0"/>
    <x v="3"/>
    <x v="1"/>
    <x v="0"/>
    <x v="0"/>
    <x v="0"/>
    <x v="0"/>
    <d v="2018-11-07T00:00:00"/>
    <s v="A1"/>
    <s v="122a2ecf-e5f6-4b8a-93d4-bd3ec4b6d374"/>
    <n v="6"/>
    <s v="Femme"/>
    <n v="119"/>
    <n v="22"/>
    <n v="15.5"/>
    <m/>
    <m/>
    <d v="1899-12-30T21:24:00"/>
    <d v="1899-12-30T07:10:00"/>
    <n v="538.5"/>
    <n v="523.5"/>
    <n v="97"/>
    <n v="15"/>
    <m/>
    <n v="46.5"/>
    <n v="196.5"/>
    <n v="10.5"/>
    <n v="3.2"/>
    <n v="51.2"/>
    <n v="23.7"/>
    <n v="22"/>
    <n v="50"/>
    <n v="15"/>
    <n v="1.7"/>
    <n v="93"/>
    <x v="14"/>
    <n v="72"/>
    <n v="74.900000000000006"/>
    <n v="1.7191977077363896"/>
    <n v="1.9140401146131805"/>
    <n v="47"/>
    <x v="10"/>
    <x v="9"/>
    <n v="6"/>
    <n v="2"/>
    <n v="2"/>
    <n v="12"/>
    <n v="22"/>
    <n v="11.8"/>
    <n v="23.2"/>
    <x v="9"/>
    <n v="4.7"/>
    <n v="1.9"/>
    <n v="3.4"/>
    <n v="1.9"/>
    <n v="2.2000000000000002"/>
    <n v="5"/>
    <n v="0.6"/>
    <n v="94"/>
    <n v="97.7"/>
    <n v="0"/>
    <n v="72"/>
    <n v="117"/>
    <n v="51"/>
    <n v="1.9"/>
    <n v="61.8"/>
    <n v="4"/>
    <n v="3.2"/>
    <n v="99.5"/>
    <n v="99.5"/>
    <n v="100"/>
    <n v="100"/>
    <x v="0"/>
    <x v="2"/>
    <x v="0"/>
    <m/>
    <x v="0"/>
    <m/>
    <s v="na"/>
    <s v="na"/>
    <s v="na"/>
  </r>
  <r>
    <n v="16"/>
    <n v="16"/>
    <s v="Waheb EL KHAMLICHI"/>
    <s v="ELKHWA22082009"/>
    <x v="0"/>
    <m/>
    <m/>
    <m/>
    <x v="3"/>
    <x v="4"/>
    <x v="0"/>
    <x v="0"/>
    <x v="0"/>
    <x v="0"/>
    <x v="0"/>
    <d v="2018-11-06T00:00:00"/>
    <s v="A1"/>
    <s v="cf1ad1b7-18cc-48ba-9cb2-448d769d5391"/>
    <n v="9"/>
    <s v="Homme"/>
    <n v="137"/>
    <n v="37"/>
    <n v="19.7"/>
    <m/>
    <m/>
    <d v="1899-12-30T22:19:00"/>
    <d v="1899-12-30T07:04:00"/>
    <n v="499"/>
    <n v="468"/>
    <n v="94"/>
    <n v="57"/>
    <m/>
    <n v="17.5"/>
    <n v="112"/>
    <n v="10.9"/>
    <n v="3.4"/>
    <n v="60.6"/>
    <n v="20.399999999999999"/>
    <n v="15.6"/>
    <n v="57"/>
    <n v="19"/>
    <n v="2.2999999999999998"/>
    <n v="138"/>
    <x v="15"/>
    <n v="72.599999999999994"/>
    <n v="81"/>
    <n v="2.4358974358974357"/>
    <n v="2.7307692307692308"/>
    <n v="273"/>
    <x v="11"/>
    <x v="10"/>
    <n v="8"/>
    <n v="1"/>
    <n v="6"/>
    <n v="21"/>
    <n v="36"/>
    <n v="11.9"/>
    <n v="17.5"/>
    <x v="12"/>
    <n v="2.5"/>
    <n v="5"/>
    <n v="5.9"/>
    <n v="2.2999999999999998"/>
    <n v="2.9"/>
    <n v="13"/>
    <n v="1.7"/>
    <n v="65"/>
    <n v="96.2"/>
    <n v="0.1"/>
    <n v="67"/>
    <n v="108"/>
    <n v="50"/>
    <n v="10.5"/>
    <n v="72.599999999999994"/>
    <n v="4.7"/>
    <n v="3.2"/>
    <n v="61.2"/>
    <n v="92.4"/>
    <n v="61.2"/>
    <n v="100"/>
    <x v="0"/>
    <x v="0"/>
    <x v="0"/>
    <m/>
    <x v="0"/>
    <m/>
    <n v="8"/>
    <n v="9"/>
    <n v="6"/>
  </r>
  <r>
    <n v="17"/>
    <n v="17"/>
    <s v="Louna FARRES-TREMEAUD"/>
    <s v="FATRLO29092010"/>
    <x v="1"/>
    <m/>
    <m/>
    <m/>
    <x v="1"/>
    <x v="6"/>
    <x v="5"/>
    <x v="2"/>
    <x v="0"/>
    <x v="0"/>
    <x v="0"/>
    <d v="2018-11-02T00:00:00"/>
    <s v="A1"/>
    <s v="1e1587d4-e649-4c35-8f2b-f9cbff31cedb"/>
    <n v="8"/>
    <s v="Femme"/>
    <n v="133"/>
    <n v="31"/>
    <n v="17.5"/>
    <m/>
    <m/>
    <d v="1899-12-30T22:14:00"/>
    <d v="1899-12-30T09:09:00"/>
    <n v="642.1"/>
    <n v="558.6"/>
    <n v="87"/>
    <n v="83.5"/>
    <m/>
    <n v="12.6"/>
    <n v="182"/>
    <n v="14.7"/>
    <n v="5.8"/>
    <n v="51"/>
    <n v="20.100000000000001"/>
    <n v="23.1"/>
    <n v="52"/>
    <n v="12"/>
    <n v="1.1000000000000001"/>
    <n v="68"/>
    <x v="16"/>
    <n v="75.099999999999994"/>
    <n v="71.099999999999994"/>
    <n v="1.2889366272824918"/>
    <n v="1.4070891514500536"/>
    <n v="2"/>
    <x v="4"/>
    <x v="3"/>
    <n v="4"/>
    <n v="1"/>
    <n v="3"/>
    <n v="23"/>
    <n v="31"/>
    <n v="11"/>
    <n v="32.1"/>
    <x v="4"/>
    <n v="11.6"/>
    <n v="0.8"/>
    <n v="2.8"/>
    <n v="3.7"/>
    <n v="2.7"/>
    <n v="16"/>
    <n v="1.7"/>
    <n v="92"/>
    <n v="96.5"/>
    <n v="0"/>
    <n v="86"/>
    <n v="125"/>
    <n v="69"/>
    <n v="31.3"/>
    <n v="33.299999999999997"/>
    <n v="13.4"/>
    <n v="3.4"/>
    <n v="98.3"/>
    <n v="100"/>
    <n v="98.3"/>
    <n v="100"/>
    <x v="0"/>
    <x v="0"/>
    <x v="0"/>
    <m/>
    <x v="0"/>
    <m/>
    <n v="10"/>
    <n v="10"/>
    <n v="0"/>
  </r>
  <r>
    <n v="18"/>
    <n v="18"/>
    <s v="Adam RURAK"/>
    <s v="RUAD24082009"/>
    <x v="0"/>
    <s v="P"/>
    <s v="O"/>
    <m/>
    <x v="3"/>
    <x v="0"/>
    <x v="0"/>
    <x v="0"/>
    <x v="0"/>
    <x v="0"/>
    <x v="0"/>
    <d v="2018-10-31T00:00:00"/>
    <s v="A1"/>
    <s v="1b5b8e4e-e12c-4174-9300-33b0380891e7"/>
    <n v="9"/>
    <s v="Homme"/>
    <n v="148"/>
    <n v="42"/>
    <n v="19.2"/>
    <m/>
    <m/>
    <d v="1899-12-30T21:02:00"/>
    <d v="1899-12-30T06:42:00"/>
    <n v="580.79999999999995"/>
    <n v="555.79999999999995"/>
    <n v="96"/>
    <n v="24.9"/>
    <m/>
    <n v="0.8"/>
    <n v="137.30000000000001"/>
    <n v="4.3"/>
    <n v="3"/>
    <n v="49.4"/>
    <n v="21.9"/>
    <n v="25.7"/>
    <n v="69"/>
    <n v="26"/>
    <n v="2.7"/>
    <n v="93"/>
    <x v="17"/>
    <n v="94.7"/>
    <n v="71.3"/>
    <n v="2.8067650233897088"/>
    <n v="3.09823677581864"/>
    <n v="13"/>
    <x v="12"/>
    <x v="3"/>
    <n v="3"/>
    <n v="3"/>
    <n v="2"/>
    <n v="20"/>
    <n v="26"/>
    <n v="11.4"/>
    <n v="29"/>
    <x v="13"/>
    <n v="3.8"/>
    <n v="2.5"/>
    <n v="4.2"/>
    <n v="2.2000000000000002"/>
    <n v="1.8"/>
    <n v="14"/>
    <n v="1.5"/>
    <n v="82"/>
    <n v="97.2"/>
    <n v="0.1"/>
    <n v="68"/>
    <n v="117"/>
    <n v="49"/>
    <n v="25.3"/>
    <n v="3.4"/>
    <n v="2.5"/>
    <n v="3.6"/>
    <n v="19.899999999999999"/>
    <n v="96.9"/>
    <n v="19.899999999999999"/>
    <n v="100"/>
    <x v="0"/>
    <x v="0"/>
    <x v="0"/>
    <m/>
    <x v="0"/>
    <m/>
    <n v="8"/>
    <n v="9"/>
    <n v="5"/>
  </r>
  <r>
    <n v="19"/>
    <n v="19"/>
    <s v="Nesrine LAMINE"/>
    <s v="LANE30072010"/>
    <x v="1"/>
    <m/>
    <m/>
    <m/>
    <x v="1"/>
    <x v="1"/>
    <x v="2"/>
    <x v="2"/>
    <x v="0"/>
    <x v="0"/>
    <x v="0"/>
    <d v="2018-10-30T00:00:00"/>
    <s v="A1"/>
    <s v="63dbb05f-73dd-465e-b5a3-726e11a7d7ed"/>
    <n v="8"/>
    <s v="Femme"/>
    <n v="140"/>
    <n v="40"/>
    <n v="20.399999999999999"/>
    <m/>
    <m/>
    <d v="1899-12-30T21:30:00"/>
    <d v="1899-12-30T09:17:00"/>
    <n v="676"/>
    <n v="560"/>
    <n v="83"/>
    <n v="116"/>
    <m/>
    <n v="31.5"/>
    <n v="102"/>
    <n v="20.8"/>
    <n v="6.2"/>
    <n v="53.9"/>
    <n v="21.1"/>
    <n v="18.8"/>
    <n v="79"/>
    <n v="30"/>
    <n v="2.7"/>
    <n v="88"/>
    <x v="18"/>
    <n v="97.8"/>
    <n v="75"/>
    <n v="3.2142857142857144"/>
    <n v="3.503571428571429"/>
    <n v="52"/>
    <x v="13"/>
    <x v="11"/>
    <n v="9"/>
    <n v="4"/>
    <n v="3"/>
    <n v="26"/>
    <n v="42"/>
    <n v="11.4"/>
    <n v="26.4"/>
    <x v="14"/>
    <n v="10.199999999999999"/>
    <n v="3.2"/>
    <n v="5.8"/>
    <n v="1.9"/>
    <n v="3.9"/>
    <n v="12"/>
    <n v="1.3"/>
    <n v="91"/>
    <n v="96.1"/>
    <n v="0"/>
    <n v="84"/>
    <n v="124"/>
    <n v="62"/>
    <n v="60.2"/>
    <n v="42.4"/>
    <n v="7.4"/>
    <n v="3.6"/>
    <n v="88.4"/>
    <n v="99.9"/>
    <n v="88.4"/>
    <n v="100"/>
    <x v="0"/>
    <x v="0"/>
    <x v="0"/>
    <m/>
    <x v="1"/>
    <s v="under micropakine"/>
    <n v="9"/>
    <n v="9"/>
    <n v="5"/>
  </r>
  <r>
    <n v="20"/>
    <n v="20"/>
    <s v="Erwan LUGO"/>
    <s v="LUER05082006"/>
    <x v="3"/>
    <m/>
    <m/>
    <m/>
    <x v="0"/>
    <x v="1"/>
    <x v="5"/>
    <x v="0"/>
    <x v="0"/>
    <x v="0"/>
    <x v="0"/>
    <d v="2018-10-29T00:00:00"/>
    <s v="A1"/>
    <s v="7359df92-0c10-4ad2-be62-f66a1247fd7a"/>
    <n v="12"/>
    <s v="Homme"/>
    <n v="155"/>
    <n v="56"/>
    <n v="23.3"/>
    <m/>
    <m/>
    <d v="1899-12-30T23:29:00"/>
    <d v="1899-12-30T07:16:00"/>
    <n v="466.5"/>
    <n v="437"/>
    <n v="94"/>
    <n v="29.5"/>
    <m/>
    <n v="0"/>
    <n v="169.5"/>
    <n v="6.3"/>
    <n v="6.1"/>
    <n v="65.2"/>
    <n v="16.399999999999999"/>
    <n v="12.4"/>
    <n v="51"/>
    <n v="16"/>
    <n v="2.1"/>
    <n v="143"/>
    <x v="19"/>
    <n v="63.4"/>
    <n v="81.599999999999994"/>
    <n v="2.1967963386727689"/>
    <n v="2.48512585812357"/>
    <n v="104"/>
    <x v="14"/>
    <x v="12"/>
    <n v="3"/>
    <n v="8"/>
    <n v="4"/>
    <n v="52"/>
    <n v="67"/>
    <n v="12.8"/>
    <n v="33.700000000000003"/>
    <x v="15"/>
    <n v="10"/>
    <n v="9.1"/>
    <n v="14.1"/>
    <n v="3.4"/>
    <n v="10.7"/>
    <n v="18"/>
    <n v="2.5"/>
    <n v="90"/>
    <n v="97.7"/>
    <n v="0.1"/>
    <n v="54"/>
    <n v="90"/>
    <n v="41"/>
    <n v="121.5"/>
    <n v="58.5"/>
    <n v="10.5"/>
    <n v="4.0999999999999996"/>
    <n v="93.5"/>
    <n v="93.5"/>
    <n v="98.7"/>
    <n v="100"/>
    <x v="1"/>
    <x v="0"/>
    <x v="0"/>
    <m/>
    <x v="0"/>
    <m/>
    <n v="8"/>
    <n v="6"/>
    <n v="6"/>
  </r>
  <r>
    <n v="21"/>
    <n v="21"/>
    <s v="Corentin AUTIN"/>
    <s v="AUCO12082008"/>
    <x v="8"/>
    <s v="P"/>
    <s v="O"/>
    <m/>
    <x v="1"/>
    <x v="1"/>
    <x v="1"/>
    <x v="0"/>
    <x v="0"/>
    <x v="0"/>
    <x v="0"/>
    <d v="2018-10-26T00:00:00"/>
    <s v="A1"/>
    <s v="39c63565-5a78-414a-a20f-bdcdf48ee41a"/>
    <n v="10"/>
    <s v="Homme"/>
    <n v="160"/>
    <n v="55"/>
    <n v="21.5"/>
    <m/>
    <m/>
    <d v="1899-12-30T20:20:00"/>
    <d v="1899-12-30T06:23:00"/>
    <n v="601"/>
    <n v="563.5"/>
    <n v="94"/>
    <n v="37.5"/>
    <m/>
    <n v="2.5"/>
    <n v="135.5"/>
    <n v="6.6"/>
    <n v="2.5"/>
    <n v="53.5"/>
    <n v="21.9"/>
    <n v="22.1"/>
    <n v="49"/>
    <n v="14"/>
    <n v="1.4"/>
    <n v="59"/>
    <x v="6"/>
    <n v="71.099999999999994"/>
    <n v="75.400000000000006"/>
    <n v="1.4906832298136645"/>
    <n v="1.639751552795031"/>
    <n v="32"/>
    <x v="15"/>
    <x v="13"/>
    <n v="8"/>
    <n v="2"/>
    <n v="5"/>
    <n v="15"/>
    <n v="30"/>
    <n v="12.5"/>
    <n v="26.2"/>
    <x v="16"/>
    <n v="4.8"/>
    <n v="2.7"/>
    <n v="3.1"/>
    <n v="3.3"/>
    <n v="2.6"/>
    <n v="16"/>
    <n v="1.7"/>
    <n v="93"/>
    <n v="97.9"/>
    <n v="0"/>
    <n v="64"/>
    <n v="108"/>
    <n v="49"/>
    <n v="1.6"/>
    <n v="56.5"/>
    <n v="6.7"/>
    <n v="3.9"/>
    <n v="90.6"/>
    <n v="100"/>
    <n v="90.6"/>
    <n v="100"/>
    <x v="0"/>
    <x v="0"/>
    <x v="0"/>
    <m/>
    <x v="0"/>
    <m/>
    <n v="10"/>
    <n v="10"/>
    <n v="0"/>
  </r>
  <r>
    <n v="22"/>
    <n v="22"/>
    <s v="Elea MENDY"/>
    <s v="MEEL08012005"/>
    <x v="6"/>
    <s v="P"/>
    <s v="O"/>
    <m/>
    <x v="1"/>
    <x v="4"/>
    <x v="0"/>
    <x v="0"/>
    <x v="0"/>
    <x v="0"/>
    <x v="0"/>
    <d v="2018-10-24T00:00:00"/>
    <s v="A1"/>
    <s v="1a85bb71-1bdc-4dad-9ef1-57ee94e97a82"/>
    <n v="13"/>
    <s v="Femme"/>
    <n v="176"/>
    <n v="59"/>
    <n v="19"/>
    <m/>
    <m/>
    <d v="1899-12-30T22:39:00"/>
    <d v="1899-12-30T10:00:00"/>
    <n v="662.5"/>
    <n v="629.5"/>
    <n v="95"/>
    <n v="33"/>
    <m/>
    <n v="18.5"/>
    <n v="149.5"/>
    <n v="7.6"/>
    <n v="4.2"/>
    <n v="55.6"/>
    <n v="17.2"/>
    <n v="23"/>
    <n v="73"/>
    <n v="24"/>
    <n v="2.2000000000000002"/>
    <n v="61"/>
    <x v="20"/>
    <n v="96"/>
    <n v="72.8"/>
    <n v="2.2875297855440828"/>
    <n v="2.4972200158856235"/>
    <n v="20"/>
    <x v="16"/>
    <x v="14"/>
    <n v="1"/>
    <n v="1"/>
    <n v="1"/>
    <n v="15"/>
    <n v="18"/>
    <n v="13.7"/>
    <n v="38"/>
    <x v="17"/>
    <n v="2.5"/>
    <n v="1.5"/>
    <n v="2.2999999999999998"/>
    <n v="1.5"/>
    <n v="2"/>
    <n v="4"/>
    <n v="0.4"/>
    <n v="87"/>
    <n v="97.6"/>
    <n v="1.2"/>
    <n v="68"/>
    <n v="106"/>
    <n v="50"/>
    <n v="0.2"/>
    <n v="100"/>
    <n v="2.7"/>
    <n v="3"/>
    <n v="99"/>
    <n v="99"/>
    <n v="100"/>
    <n v="100"/>
    <x v="0"/>
    <x v="0"/>
    <x v="0"/>
    <m/>
    <x v="0"/>
    <m/>
    <n v="10"/>
    <n v="10"/>
    <n v="2"/>
  </r>
  <r>
    <n v="23"/>
    <n v="23"/>
    <s v="Tom NOWAK"/>
    <s v="NOTO07112003"/>
    <x v="9"/>
    <s v="P"/>
    <s v="O"/>
    <m/>
    <x v="0"/>
    <x v="3"/>
    <x v="0"/>
    <x v="0"/>
    <x v="0"/>
    <x v="0"/>
    <x v="0"/>
    <d v="2018-10-23T00:00:00"/>
    <s v="A1"/>
    <s v="ceef22a6-e6f9-481e-b8c1-68d99f088f6c"/>
    <n v="14"/>
    <s v="Homme"/>
    <n v="184"/>
    <n v="78"/>
    <n v="23.04"/>
    <m/>
    <m/>
    <d v="1899-12-30T21:26:00"/>
    <d v="1899-12-30T08:06:00"/>
    <n v="618.5"/>
    <n v="499"/>
    <n v="81"/>
    <n v="119.5"/>
    <m/>
    <n v="21.7"/>
    <n v="354.5"/>
    <n v="22.1"/>
    <n v="8.5"/>
    <n v="62.2"/>
    <n v="14.7"/>
    <n v="14.5"/>
    <n v="78"/>
    <n v="28"/>
    <n v="2.7"/>
    <n v="55"/>
    <x v="3"/>
    <n v="92.5"/>
    <n v="76.900000000000006"/>
    <n v="3.3667334669338675"/>
    <n v="3.691382765531062"/>
    <n v="22"/>
    <x v="17"/>
    <x v="15"/>
    <n v="3"/>
    <n v="0"/>
    <n v="2"/>
    <n v="9"/>
    <n v="14"/>
    <n v="12.4"/>
    <n v="19.3"/>
    <x v="17"/>
    <n v="0"/>
    <n v="2"/>
    <n v="2.1"/>
    <n v="1"/>
    <n v="0.8"/>
    <n v="5"/>
    <n v="0.6"/>
    <n v="93"/>
    <n v="96.4"/>
    <n v="0"/>
    <n v="57"/>
    <n v="94"/>
    <n v="43"/>
    <n v="1.7"/>
    <n v="0"/>
    <n v="12.5"/>
    <n v="2.8"/>
    <n v="99.6"/>
    <n v="99.6"/>
    <n v="100"/>
    <n v="100"/>
    <x v="0"/>
    <x v="0"/>
    <x v="0"/>
    <m/>
    <x v="0"/>
    <m/>
    <n v="9"/>
    <n v="7"/>
    <n v="0"/>
  </r>
  <r>
    <n v="24"/>
    <n v="24"/>
    <s v="Marius BLANCHON"/>
    <s v="BLMA07052013"/>
    <x v="5"/>
    <s v="P"/>
    <s v="O"/>
    <m/>
    <x v="1"/>
    <x v="6"/>
    <x v="3"/>
    <x v="0"/>
    <x v="0"/>
    <x v="0"/>
    <x v="0"/>
    <d v="2018-10-19T00:00:00"/>
    <s v="A1"/>
    <s v="95951f43-ded9-407e-83ca-8fa8b5a59bb6"/>
    <n v="5"/>
    <s v="Homme"/>
    <n v="120"/>
    <n v="20"/>
    <n v="13.9"/>
    <m/>
    <m/>
    <d v="1899-12-30T20:59:00"/>
    <d v="1899-12-30T07:21:00"/>
    <n v="607"/>
    <n v="576"/>
    <n v="95"/>
    <n v="31"/>
    <m/>
    <n v="14"/>
    <n v="78.5"/>
    <n v="7.2"/>
    <n v="7.6"/>
    <n v="45.1"/>
    <n v="21.1"/>
    <n v="26.3"/>
    <n v="85"/>
    <n v="31"/>
    <n v="3.1"/>
    <n v="48"/>
    <x v="21"/>
    <n v="111.3"/>
    <n v="66.2"/>
    <n v="3.2291666666666665"/>
    <n v="3.5520833333333335"/>
    <n v="93"/>
    <x v="18"/>
    <x v="16"/>
    <n v="2"/>
    <n v="0"/>
    <n v="1"/>
    <n v="19"/>
    <n v="22"/>
    <n v="10.6"/>
    <n v="29.1"/>
    <x v="0"/>
    <n v="6.7"/>
    <n v="0.7"/>
    <n v="3.7"/>
    <n v="1.1000000000000001"/>
    <n v="2.4"/>
    <n v="4"/>
    <n v="0.4"/>
    <n v="94"/>
    <n v="97.3"/>
    <n v="0"/>
    <n v="81"/>
    <n v="123"/>
    <n v="60"/>
    <n v="1.7"/>
    <n v="52.2"/>
    <n v="19.3"/>
    <n v="3.3"/>
    <n v="100"/>
    <n v="100"/>
    <n v="100"/>
    <n v="100"/>
    <x v="0"/>
    <x v="0"/>
    <x v="0"/>
    <m/>
    <x v="0"/>
    <m/>
    <n v="4"/>
    <n v="8"/>
    <n v="2"/>
  </r>
  <r>
    <n v="25"/>
    <n v="25"/>
    <s v="Maeva RODRIGUES DURAES"/>
    <s v="RODUMA08122006"/>
    <x v="4"/>
    <s v="P"/>
    <s v="O"/>
    <m/>
    <x v="1"/>
    <x v="0"/>
    <x v="0"/>
    <x v="0"/>
    <x v="0"/>
    <x v="0"/>
    <x v="0"/>
    <d v="2018-10-17T00:00:00"/>
    <s v="A1"/>
    <s v="255d6587-a57d-429c-9479-df6160f4c40e"/>
    <n v="11"/>
    <s v="Femme"/>
    <n v="145"/>
    <n v="38"/>
    <n v="18.100000000000001"/>
    <m/>
    <m/>
    <d v="1899-12-30T22:30:00"/>
    <d v="1899-12-30T06:18:00"/>
    <n v="436.5"/>
    <n v="425.5"/>
    <n v="97"/>
    <n v="11"/>
    <m/>
    <n v="31"/>
    <n v="62"/>
    <n v="9"/>
    <n v="3.3"/>
    <n v="55.2"/>
    <n v="17.3"/>
    <n v="24.2"/>
    <n v="45"/>
    <n v="15"/>
    <n v="2.1"/>
    <n v="41"/>
    <x v="20"/>
    <n v="69.2"/>
    <n v="72.5"/>
    <n v="2.1151586368977675"/>
    <n v="2.4112808460634549"/>
    <n v="68"/>
    <x v="19"/>
    <x v="17"/>
    <n v="1"/>
    <n v="0"/>
    <n v="3"/>
    <n v="17"/>
    <n v="21"/>
    <n v="11.5"/>
    <n v="16.2"/>
    <x v="2"/>
    <n v="1.7"/>
    <n v="3.3"/>
    <n v="5.5"/>
    <n v="0.8"/>
    <n v="3.1"/>
    <n v="9"/>
    <n v="1.3"/>
    <n v="91"/>
    <n v="97.3"/>
    <n v="0"/>
    <n v="83"/>
    <n v="134"/>
    <n v="65"/>
    <n v="0.9"/>
    <n v="66.7"/>
    <n v="17.8"/>
    <n v="3.5"/>
    <n v="96.7"/>
    <n v="99.8"/>
    <n v="96.7"/>
    <n v="100"/>
    <x v="1"/>
    <x v="0"/>
    <x v="0"/>
    <m/>
    <x v="0"/>
    <m/>
    <n v="10"/>
    <n v="10"/>
    <n v="0"/>
  </r>
  <r>
    <n v="26"/>
    <n v="26"/>
    <s v="Flavien WIKARYAK-DEROO"/>
    <m/>
    <x v="7"/>
    <s v="P"/>
    <s v="O"/>
    <m/>
    <x v="1"/>
    <x v="1"/>
    <x v="5"/>
    <x v="0"/>
    <x v="0"/>
    <x v="0"/>
    <x v="0"/>
    <d v="2018-10-12T00:00:00"/>
    <s v="A1"/>
    <s v="4a147b64-1948-4c1a-9c30-db43f2d80a01"/>
    <n v="6"/>
    <s v="Homme"/>
    <n v="117"/>
    <n v="22"/>
    <n v="16.100000000000001"/>
    <m/>
    <m/>
    <d v="1899-12-30T17:30:00"/>
    <d v="1899-12-30T11:24:00"/>
    <n v="938.5"/>
    <n v="765"/>
    <n v="82"/>
    <n v="306.8"/>
    <m/>
    <n v="2.9"/>
    <n v="73"/>
    <n v="28.8"/>
    <n v="13.6"/>
    <n v="34.200000000000003"/>
    <n v="18.8"/>
    <n v="33.4"/>
    <n v="98"/>
    <n v="28"/>
    <n v="1.8"/>
    <n v="189"/>
    <x v="22"/>
    <n v="131.4"/>
    <n v="53"/>
    <n v="2.1960784313725492"/>
    <n v="2.3372549019607844"/>
    <n v="0"/>
    <x v="4"/>
    <x v="3"/>
    <n v="31"/>
    <n v="1"/>
    <n v="9"/>
    <n v="60"/>
    <n v="101"/>
    <n v="13.7"/>
    <n v="25.6"/>
    <x v="18"/>
    <n v="9.4"/>
    <n v="7.2"/>
    <n v="8.3000000000000007"/>
    <n v="7.3"/>
    <n v="4.8"/>
    <n v="68"/>
    <n v="5.3"/>
    <n v="88"/>
    <n v="96.7"/>
    <n v="0.1"/>
    <n v="85"/>
    <n v="128"/>
    <n v="63"/>
    <n v="62.6"/>
    <n v="14.7"/>
    <n v="14.7"/>
    <n v="3.9"/>
    <n v="87.4"/>
    <n v="87.4"/>
    <n v="91"/>
    <n v="89.5"/>
    <x v="0"/>
    <x v="0"/>
    <x v="0"/>
    <m/>
    <x v="0"/>
    <m/>
    <n v="10"/>
    <n v="10"/>
    <n v="5"/>
  </r>
  <r>
    <n v="27"/>
    <n v="27"/>
    <s v="Thomas ALVET"/>
    <s v="ALTH17092004"/>
    <x v="9"/>
    <s v="P"/>
    <s v="O"/>
    <m/>
    <x v="3"/>
    <x v="4"/>
    <x v="0"/>
    <x v="0"/>
    <x v="0"/>
    <x v="0"/>
    <x v="0"/>
    <d v="2018-10-09T00:00:00"/>
    <s v="A1"/>
    <s v="75fd8678-213b-4b5a-8c81-c240a3d0b527"/>
    <n v="14"/>
    <s v="Homme"/>
    <n v="152"/>
    <n v="40"/>
    <n v="17.3"/>
    <m/>
    <m/>
    <d v="1899-12-30T22:30:00"/>
    <d v="1899-12-30T08:55:00"/>
    <n v="565"/>
    <n v="553.5"/>
    <n v="98"/>
    <n v="11.5"/>
    <m/>
    <n v="60"/>
    <n v="70"/>
    <n v="11.4"/>
    <n v="6.8"/>
    <n v="55.2"/>
    <n v="16.100000000000001"/>
    <n v="22"/>
    <n v="62"/>
    <n v="18"/>
    <n v="1.9"/>
    <n v="77"/>
    <x v="23"/>
    <n v="84"/>
    <n v="71.300000000000011"/>
    <n v="1.9512195121951219"/>
    <n v="2.1571815718157183"/>
    <n v="7"/>
    <x v="20"/>
    <x v="4"/>
    <n v="1"/>
    <n v="0"/>
    <n v="3"/>
    <n v="18"/>
    <n v="22"/>
    <n v="12.4"/>
    <n v="22.7"/>
    <x v="5"/>
    <n v="4.9000000000000004"/>
    <n v="1.7"/>
    <n v="5.9"/>
    <n v="1.7"/>
    <n v="6.2"/>
    <n v="4"/>
    <n v="0.4"/>
    <n v="87"/>
    <n v="97.8"/>
    <n v="0.1"/>
    <n v="67"/>
    <n v="110"/>
    <n v="49"/>
    <n v="6.1"/>
    <n v="25.8"/>
    <n v="4.4000000000000004"/>
    <n v="4"/>
    <n v="99.3"/>
    <n v="99.3"/>
    <n v="100"/>
    <n v="100"/>
    <x v="0"/>
    <x v="0"/>
    <x v="0"/>
    <m/>
    <x v="0"/>
    <m/>
    <n v="9"/>
    <n v="9"/>
    <n v="0"/>
  </r>
  <r>
    <n v="28"/>
    <n v="28"/>
    <s v="Mathias FERNANDES"/>
    <s v="FEMA17112008"/>
    <x v="0"/>
    <m/>
    <m/>
    <m/>
    <x v="0"/>
    <x v="1"/>
    <x v="0"/>
    <x v="0"/>
    <x v="0"/>
    <x v="0"/>
    <x v="0"/>
    <d v="2018-10-05T00:00:00"/>
    <s v="A1"/>
    <s v="e56a9522-79b8-4f08-a46f-f40e07589281"/>
    <n v="9"/>
    <s v="Homme"/>
    <n v="138"/>
    <n v="30"/>
    <n v="15.8"/>
    <m/>
    <m/>
    <d v="1899-12-30T22:30:00"/>
    <d v="1899-12-30T08:08:00"/>
    <n v="578"/>
    <n v="544"/>
    <n v="94"/>
    <n v="33"/>
    <m/>
    <n v="12.5"/>
    <n v="154.5"/>
    <n v="5.7"/>
    <n v="7.9"/>
    <n v="48.4"/>
    <n v="19.899999999999999"/>
    <n v="23.7"/>
    <n v="70"/>
    <n v="18"/>
    <n v="1.9"/>
    <n v="135"/>
    <x v="24"/>
    <n v="93.7"/>
    <n v="68.3"/>
    <n v="1.9852941176470589"/>
    <n v="2.1948529411764706"/>
    <n v="33"/>
    <x v="8"/>
    <x v="0"/>
    <n v="6"/>
    <n v="3"/>
    <n v="5"/>
    <n v="39"/>
    <n v="53"/>
    <n v="17.600000000000001"/>
    <n v="22.8"/>
    <x v="1"/>
    <n v="8.4"/>
    <n v="5.0999999999999996"/>
    <n v="9.3000000000000007"/>
    <n v="2.1"/>
    <n v="7.8"/>
    <n v="22"/>
    <n v="2.4"/>
    <n v="89"/>
    <n v="97.8"/>
    <n v="0"/>
    <n v="66"/>
    <n v="119"/>
    <n v="51"/>
    <n v="43"/>
    <n v="59"/>
    <n v="10.1"/>
    <n v="4.8"/>
    <n v="99.8"/>
    <n v="99.8"/>
    <n v="100"/>
    <n v="100"/>
    <x v="0"/>
    <x v="0"/>
    <x v="0"/>
    <m/>
    <x v="0"/>
    <m/>
    <n v="9"/>
    <n v="9"/>
    <n v="0"/>
  </r>
  <r>
    <n v="29"/>
    <n v="29"/>
    <s v="Clara GONCALVES"/>
    <s v="GOCLA11052011"/>
    <x v="0"/>
    <s v="P"/>
    <s v="O"/>
    <m/>
    <x v="1"/>
    <x v="0"/>
    <x v="0"/>
    <x v="0"/>
    <x v="0"/>
    <x v="0"/>
    <x v="0"/>
    <d v="2018-09-25T00:00:00"/>
    <s v="A1"/>
    <s v="d6a65059-d8c0-4e5a-a0ba-e12ce7056e06"/>
    <n v="7"/>
    <s v="Femme"/>
    <n v="120"/>
    <n v="33"/>
    <n v="22.9"/>
    <m/>
    <m/>
    <d v="1899-12-30T21:34:00"/>
    <d v="1899-12-30T07:53:00"/>
    <n v="616.5"/>
    <n v="573.5"/>
    <n v="93"/>
    <n v="43"/>
    <m/>
    <n v="1.5"/>
    <n v="149.5"/>
    <n v="7.2"/>
    <n v="16"/>
    <n v="45.5"/>
    <n v="21.3"/>
    <n v="17.2"/>
    <n v="93"/>
    <n v="35"/>
    <n v="3.4"/>
    <n v="164"/>
    <x v="25"/>
    <n v="110.2"/>
    <n v="66.8"/>
    <n v="3.6617262423714037"/>
    <n v="4.01743679163034"/>
    <n v="246"/>
    <x v="21"/>
    <x v="18"/>
    <n v="5"/>
    <n v="1"/>
    <n v="4"/>
    <n v="59"/>
    <n v="69"/>
    <n v="14.7"/>
    <n v="20.399999999999999"/>
    <x v="6"/>
    <n v="10.4"/>
    <n v="6.6"/>
    <n v="9.9"/>
    <n v="4.9000000000000004"/>
    <n v="7.3"/>
    <n v="17"/>
    <n v="1.8"/>
    <n v="75"/>
    <n v="97"/>
    <n v="0.1"/>
    <n v="80"/>
    <n v="149"/>
    <n v="57"/>
    <n v="9.8000000000000007"/>
    <n v="57.1"/>
    <n v="11.7"/>
    <n v="3.9"/>
    <n v="68.8"/>
    <n v="97.7"/>
    <n v="68.8"/>
    <n v="100"/>
    <x v="0"/>
    <x v="0"/>
    <x v="0"/>
    <m/>
    <x v="0"/>
    <m/>
    <n v="9"/>
    <n v="9"/>
    <n v="5"/>
  </r>
  <r>
    <n v="30"/>
    <n v="30"/>
    <s v="Rihane BELACHOUI"/>
    <s v="BERI07112014"/>
    <x v="10"/>
    <s v="P"/>
    <s v="O"/>
    <m/>
    <x v="1"/>
    <x v="4"/>
    <x v="0"/>
    <x v="0"/>
    <x v="0"/>
    <x v="0"/>
    <x v="0"/>
    <d v="2018-09-21T00:00:00"/>
    <s v="A1"/>
    <s v="9be834b5-3fe6-4d34-a39d-499ec026cce5"/>
    <n v="3"/>
    <s v="Femme"/>
    <n v="100"/>
    <n v="18"/>
    <n v="18"/>
    <m/>
    <m/>
    <d v="1899-12-30T21:00:00"/>
    <d v="1899-12-30T08:02:00"/>
    <n v="661.5"/>
    <n v="634.5"/>
    <n v="96"/>
    <n v="27"/>
    <m/>
    <n v="1"/>
    <n v="58.5"/>
    <n v="4.2"/>
    <n v="2.9"/>
    <n v="50.5"/>
    <n v="16.3"/>
    <n v="30.3"/>
    <n v="69"/>
    <n v="29"/>
    <n v="2.6"/>
    <n v="41"/>
    <x v="26"/>
    <n v="99.3"/>
    <n v="66.8"/>
    <n v="2.7423167848699763"/>
    <n v="2.9881796690307327"/>
    <n v="0"/>
    <x v="4"/>
    <x v="3"/>
    <n v="1"/>
    <n v="1"/>
    <n v="1"/>
    <n v="7"/>
    <n v="10"/>
    <n v="9.6999999999999993"/>
    <n v="19.100000000000001"/>
    <x v="19"/>
    <n v="0.9"/>
    <n v="0.9"/>
    <n v="3.4"/>
    <n v="0.7"/>
    <n v="3.3"/>
    <n v="1"/>
    <n v="0.1"/>
    <n v="65"/>
    <n v="97.8"/>
    <n v="1.3"/>
    <n v="75"/>
    <n v="108"/>
    <n v="22"/>
    <n v="14.5"/>
    <n v="29.5"/>
    <n v="7.9"/>
    <n v="3"/>
    <n v="94.2"/>
    <n v="94.2"/>
    <n v="100"/>
    <n v="100"/>
    <x v="0"/>
    <x v="0"/>
    <x v="0"/>
    <m/>
    <x v="1"/>
    <s v="under micropakine"/>
    <n v="10"/>
    <n v="10"/>
    <n v="0"/>
  </r>
  <r>
    <n v="31"/>
    <n v="31"/>
    <s v="Tancrede ARBEL"/>
    <s v="ARTA13042010"/>
    <x v="1"/>
    <m/>
    <m/>
    <m/>
    <x v="1"/>
    <x v="0"/>
    <x v="0"/>
    <x v="0"/>
    <x v="0"/>
    <x v="0"/>
    <x v="0"/>
    <d v="2018-09-18T00:00:00"/>
    <s v="A1"/>
    <s v="15e3de60-b7d1-4eb8-b39e-30f61f7a9ad7"/>
    <n v="8"/>
    <s v="Homme"/>
    <m/>
    <n v="27"/>
    <m/>
    <m/>
    <m/>
    <d v="1899-12-30T21:45:00"/>
    <d v="1899-12-30T09:27:00"/>
    <n v="683"/>
    <n v="661.5"/>
    <n v="97"/>
    <n v="22.4"/>
    <m/>
    <n v="18.5"/>
    <n v="125"/>
    <n v="5.8"/>
    <n v="4.8"/>
    <n v="47.2"/>
    <n v="20.100000000000001"/>
    <n v="27.9"/>
    <n v="113"/>
    <n v="24"/>
    <n v="2.1"/>
    <n v="105"/>
    <x v="27"/>
    <n v="140.9"/>
    <n v="67.300000000000011"/>
    <n v="2.1768707482993199"/>
    <n v="2.3673469387755102"/>
    <n v="93"/>
    <x v="22"/>
    <x v="11"/>
    <n v="11"/>
    <n v="0"/>
    <n v="4"/>
    <n v="36"/>
    <n v="51"/>
    <n v="11.6"/>
    <n v="24.9"/>
    <x v="12"/>
    <n v="9.1"/>
    <n v="2.9"/>
    <n v="4.2"/>
    <n v="5.0999999999999996"/>
    <n v="3.8"/>
    <n v="28"/>
    <n v="2.4"/>
    <n v="91"/>
    <n v="96.2"/>
    <n v="0"/>
    <n v="62"/>
    <n v="113"/>
    <n v="47"/>
    <n v="17.3"/>
    <n v="41.4"/>
    <n v="1.8"/>
    <n v="3.3"/>
    <n v="22.8"/>
    <n v="99.9"/>
    <n v="22.8"/>
    <n v="100"/>
    <x v="0"/>
    <x v="0"/>
    <x v="1"/>
    <m/>
    <x v="0"/>
    <m/>
    <n v="7"/>
    <n v="10"/>
    <n v="1"/>
  </r>
  <r>
    <n v="32"/>
    <n v="32"/>
    <s v="Raphaelle PIETTE"/>
    <s v="PIRA19092003"/>
    <x v="9"/>
    <s v="P"/>
    <s v="O"/>
    <m/>
    <x v="2"/>
    <x v="0"/>
    <x v="0"/>
    <x v="0"/>
    <x v="0"/>
    <x v="0"/>
    <x v="0"/>
    <d v="2018-09-12T00:00:00"/>
    <s v="A1"/>
    <s v="bd038fcf-b1a3-4f70-b02a-43de9515a861"/>
    <n v="14"/>
    <s v="Femme"/>
    <n v="175"/>
    <n v="53"/>
    <n v="17.3"/>
    <m/>
    <m/>
    <d v="1899-12-30T23:05:00"/>
    <d v="1899-12-30T06:32:00"/>
    <n v="447"/>
    <n v="402.5"/>
    <n v="90"/>
    <n v="44.5"/>
    <m/>
    <n v="30"/>
    <n v="97.5"/>
    <n v="10"/>
    <n v="3.9"/>
    <n v="45.5"/>
    <n v="29.3"/>
    <n v="21.4"/>
    <n v="47"/>
    <n v="18"/>
    <n v="2.4"/>
    <n v="46"/>
    <x v="28"/>
    <n v="68.400000000000006"/>
    <n v="74.8"/>
    <n v="2.6832298136645965"/>
    <n v="3.0409937888198759"/>
    <n v="4"/>
    <x v="23"/>
    <x v="5"/>
    <n v="0"/>
    <n v="3"/>
    <n v="0"/>
    <n v="15"/>
    <n v="18"/>
    <n v="13.7"/>
    <n v="28.9"/>
    <x v="20"/>
    <n v="4.2"/>
    <n v="2.2999999999999998"/>
    <n v="4.8"/>
    <n v="2.1"/>
    <n v="3.9"/>
    <n v="6"/>
    <n v="0.9"/>
    <n v="90"/>
    <n v="97.7"/>
    <n v="0"/>
    <n v="65"/>
    <n v="97"/>
    <n v="52"/>
    <n v="0.8"/>
    <n v="58.3"/>
    <n v="10.8"/>
    <n v="3.7"/>
    <n v="81.3"/>
    <n v="94.6"/>
    <n v="81.3"/>
    <n v="100"/>
    <x v="0"/>
    <x v="0"/>
    <x v="0"/>
    <m/>
    <x v="0"/>
    <m/>
    <n v="10"/>
    <n v="10"/>
    <n v="0"/>
  </r>
  <r>
    <n v="33"/>
    <n v="33"/>
    <s v="Adrien AIVADIAN"/>
    <s v="AIAD22032006"/>
    <x v="3"/>
    <s v="P"/>
    <s v="O"/>
    <m/>
    <x v="2"/>
    <x v="0"/>
    <x v="0"/>
    <x v="0"/>
    <x v="0"/>
    <x v="0"/>
    <x v="0"/>
    <d v="2018-08-31T00:00:00"/>
    <s v="A1"/>
    <s v="7a970f45-1fe5-4a0a-b43d-9f7b02aead26"/>
    <n v="12"/>
    <s v="Homme"/>
    <n v="166"/>
    <n v="63"/>
    <n v="22.9"/>
    <m/>
    <m/>
    <d v="1899-12-30T22:30:00"/>
    <d v="1899-12-30T06:40:00"/>
    <n v="462.5"/>
    <n v="450.5"/>
    <n v="97"/>
    <n v="12"/>
    <m/>
    <n v="27"/>
    <n v="139.5"/>
    <n v="8"/>
    <n v="11.5"/>
    <n v="41.2"/>
    <n v="23.5"/>
    <n v="23.8"/>
    <n v="51"/>
    <n v="16"/>
    <n v="2.1"/>
    <n v="208"/>
    <x v="29"/>
    <n v="74.8"/>
    <n v="64.7"/>
    <n v="2.1309655937846839"/>
    <n v="2.4106548279689233"/>
    <n v="127"/>
    <x v="24"/>
    <x v="19"/>
    <n v="1"/>
    <n v="0"/>
    <n v="5"/>
    <n v="46"/>
    <n v="52"/>
    <n v="16.7"/>
    <n v="37.4"/>
    <x v="21"/>
    <n v="5.6"/>
    <n v="7.3"/>
    <n v="11.3"/>
    <n v="2"/>
    <n v="14.3"/>
    <n v="35"/>
    <n v="4.7"/>
    <n v="89"/>
    <n v="96.7"/>
    <n v="0"/>
    <n v="57"/>
    <n v="96"/>
    <n v="45"/>
    <n v="8.1999999999999993"/>
    <n v="17.8"/>
    <n v="8.3000000000000007"/>
    <n v="4.2"/>
    <n v="98.6"/>
    <n v="98.6"/>
    <n v="100"/>
    <n v="100"/>
    <x v="0"/>
    <x v="0"/>
    <x v="0"/>
    <m/>
    <x v="0"/>
    <m/>
    <n v="7"/>
    <n v="8"/>
    <n v="0"/>
  </r>
  <r>
    <n v="34"/>
    <n v="34"/>
    <s v="Roman HAUSS"/>
    <s v="HARO20102010"/>
    <x v="11"/>
    <s v="P"/>
    <s v="O"/>
    <m/>
    <x v="1"/>
    <x v="3"/>
    <x v="6"/>
    <x v="0"/>
    <x v="0"/>
    <x v="0"/>
    <x v="0"/>
    <d v="2018-08-30T00:00:00"/>
    <s v="A1"/>
    <s v="b05c774c-94ba-415a-88f6-280d1d753c4b"/>
    <n v="7"/>
    <s v="Homme"/>
    <n v="135"/>
    <n v="28"/>
    <n v="15.4"/>
    <m/>
    <m/>
    <d v="1899-12-30T22:30:00"/>
    <d v="1899-12-30T08:14:00"/>
    <n v="582"/>
    <n v="572.5"/>
    <n v="98"/>
    <n v="9.5"/>
    <m/>
    <n v="2"/>
    <n v="75.5"/>
    <n v="2"/>
    <n v="0.9"/>
    <n v="47.9"/>
    <n v="28.6"/>
    <n v="22.6"/>
    <n v="57"/>
    <n v="11"/>
    <n v="1.1000000000000001"/>
    <n v="130"/>
    <x v="30"/>
    <n v="79.599999999999994"/>
    <n v="76.5"/>
    <n v="1.1528384279475983"/>
    <n v="1.2681222707423581"/>
    <n v="48"/>
    <x v="25"/>
    <x v="9"/>
    <n v="2"/>
    <n v="0"/>
    <n v="5"/>
    <n v="37"/>
    <n v="44"/>
    <n v="11.1"/>
    <n v="25.6"/>
    <x v="12"/>
    <n v="5.6"/>
    <n v="4.3"/>
    <n v="9.1"/>
    <n v="2.4"/>
    <n v="5.9"/>
    <n v="2"/>
    <n v="0.2"/>
    <n v="84"/>
    <n v="97.1"/>
    <n v="3.2"/>
    <n v="64"/>
    <n v="112"/>
    <n v="49"/>
    <n v="18.8"/>
    <n v="13.6"/>
    <n v="5.0999999999999996"/>
    <n v="4"/>
    <n v="94.1"/>
    <n v="99.1"/>
    <n v="94.1"/>
    <n v="100"/>
    <x v="0"/>
    <x v="0"/>
    <x v="0"/>
    <m/>
    <x v="0"/>
    <m/>
    <n v="10"/>
    <n v="10"/>
    <n v="1"/>
  </r>
  <r>
    <n v="35"/>
    <n v="35"/>
    <s v="Antonin GAILLOT"/>
    <s v="GAAN13102007"/>
    <x v="8"/>
    <m/>
    <m/>
    <m/>
    <x v="1"/>
    <x v="1"/>
    <x v="0"/>
    <x v="0"/>
    <x v="0"/>
    <x v="0"/>
    <x v="0"/>
    <d v="2018-08-28T00:00:00"/>
    <s v="A1"/>
    <s v="ba794bab-2175-4df6-9dfb-02d478a7fda0"/>
    <n v="10"/>
    <s v="Homme"/>
    <n v="145"/>
    <n v="33"/>
    <n v="15.7"/>
    <m/>
    <m/>
    <d v="1899-12-30T21:39:00"/>
    <d v="1899-12-30T08:46:00"/>
    <n v="648.5"/>
    <n v="563.5"/>
    <n v="87"/>
    <n v="84.5"/>
    <m/>
    <n v="18"/>
    <n v="98"/>
    <n v="15.4"/>
    <n v="8.4"/>
    <n v="52.8"/>
    <n v="18.100000000000001"/>
    <n v="20.7"/>
    <n v="149"/>
    <n v="66"/>
    <n v="6.1"/>
    <n v="235"/>
    <x v="31"/>
    <n v="169.7"/>
    <n v="70.900000000000006"/>
    <n v="7.0275066548358476"/>
    <n v="7.6770186335403725"/>
    <n v="75"/>
    <x v="26"/>
    <x v="20"/>
    <n v="2"/>
    <n v="0"/>
    <n v="2"/>
    <n v="103"/>
    <n v="107"/>
    <n v="12.2"/>
    <n v="19.100000000000001"/>
    <x v="22"/>
    <n v="7.7"/>
    <n v="12.3"/>
    <n v="14.1"/>
    <n v="9"/>
    <n v="11.3"/>
    <n v="6"/>
    <n v="0.6"/>
    <n v="93"/>
    <n v="97.6"/>
    <n v="0"/>
    <n v="54"/>
    <n v="96"/>
    <n v="43"/>
    <n v="26.3"/>
    <n v="56.6"/>
    <n v="7.8"/>
    <n v="3"/>
    <n v="74.7"/>
    <n v="99.5"/>
    <n v="74.7"/>
    <n v="100"/>
    <x v="0"/>
    <x v="0"/>
    <x v="0"/>
    <m/>
    <x v="0"/>
    <m/>
    <n v="10"/>
    <n v="10"/>
    <n v="0"/>
  </r>
  <r>
    <n v="36"/>
    <n v="36"/>
    <s v="Augustin DUBOIS-LOYA"/>
    <s v="DULOAU02032009"/>
    <x v="0"/>
    <s v="P"/>
    <s v="O"/>
    <m/>
    <x v="1"/>
    <x v="1"/>
    <x v="0"/>
    <x v="0"/>
    <x v="0"/>
    <x v="0"/>
    <x v="0"/>
    <d v="2018-07-31T00:00:00"/>
    <s v="A1"/>
    <s v="a1c660ee-c5ac-4e80-adfe-b151b51fd6ba"/>
    <n v="9"/>
    <s v="Homme"/>
    <n v="140"/>
    <n v="31"/>
    <n v="15.8"/>
    <m/>
    <m/>
    <d v="1899-12-30T21:59:00"/>
    <d v="1899-12-30T09:13:00"/>
    <n v="669.5"/>
    <n v="661"/>
    <n v="99"/>
    <n v="8.5"/>
    <m/>
    <n v="4.5"/>
    <n v="162"/>
    <n v="1.9"/>
    <n v="0.6"/>
    <n v="52.8"/>
    <n v="19.3"/>
    <n v="27.3"/>
    <n v="47"/>
    <n v="13"/>
    <n v="1.2"/>
    <n v="151"/>
    <x v="32"/>
    <n v="74.3"/>
    <n v="72.099999999999994"/>
    <n v="1.1800302571860817"/>
    <n v="1.2889561270801815"/>
    <n v="49"/>
    <x v="27"/>
    <x v="6"/>
    <n v="0"/>
    <n v="5"/>
    <n v="2"/>
    <n v="47"/>
    <n v="54"/>
    <n v="13.2"/>
    <n v="34.6"/>
    <x v="23"/>
    <n v="9.3000000000000007"/>
    <n v="3.2"/>
    <n v="7.8"/>
    <n v="2.2000000000000002"/>
    <n v="5.3"/>
    <n v="1"/>
    <n v="0.1"/>
    <n v="93"/>
    <n v="96.5"/>
    <n v="0"/>
    <n v="66"/>
    <n v="109"/>
    <n v="52"/>
    <n v="1.8"/>
    <n v="14.8"/>
    <n v="8.8000000000000007"/>
    <n v="2.5"/>
    <n v="100"/>
    <n v="100"/>
    <n v="100"/>
    <n v="100"/>
    <x v="0"/>
    <x v="1"/>
    <x v="1"/>
    <m/>
    <x v="0"/>
    <m/>
    <n v="10"/>
    <n v="10"/>
    <n v="0"/>
  </r>
  <r>
    <n v="37"/>
    <n v="37"/>
    <s v="Azan ISHTIAQ"/>
    <s v="ISAZ18072011"/>
    <x v="11"/>
    <s v="P"/>
    <s v="O"/>
    <m/>
    <x v="1"/>
    <x v="1"/>
    <x v="0"/>
    <x v="0"/>
    <x v="0"/>
    <x v="0"/>
    <x v="0"/>
    <d v="2018-07-30T00:00:00"/>
    <s v="A1"/>
    <s v="33808ca5-33e8-4192-b987-d672ce02f01d"/>
    <n v="7"/>
    <s v="Homme"/>
    <n v="140"/>
    <n v="22"/>
    <n v="11.2"/>
    <m/>
    <m/>
    <d v="1899-12-30T23:59:00"/>
    <d v="1899-12-30T10:00:00"/>
    <n v="600"/>
    <n v="528.5"/>
    <n v="88"/>
    <n v="71.5"/>
    <m/>
    <n v="27.5"/>
    <n v="109.5"/>
    <n v="11.9"/>
    <n v="7.1"/>
    <n v="50"/>
    <n v="17.8"/>
    <n v="25.2"/>
    <n v="53"/>
    <n v="17"/>
    <n v="1.7"/>
    <n v="127"/>
    <x v="33"/>
    <n v="78.2"/>
    <n v="67.8"/>
    <n v="1.9299905392620624"/>
    <n v="2.1229895931882687"/>
    <n v="65"/>
    <x v="28"/>
    <x v="21"/>
    <n v="1"/>
    <n v="0"/>
    <n v="7"/>
    <n v="31"/>
    <n v="39"/>
    <n v="13.4"/>
    <n v="20.6"/>
    <x v="24"/>
    <n v="5.9"/>
    <n v="3.9"/>
    <n v="7.9"/>
    <n v="3.3"/>
    <n v="4.2"/>
    <n v="9"/>
    <n v="1"/>
    <n v="82"/>
    <n v="97.9"/>
    <n v="0.1"/>
    <n v="68"/>
    <n v="107"/>
    <n v="52"/>
    <n v="2.1"/>
    <n v="0"/>
    <n v="12.8"/>
    <n v="4.7"/>
    <n v="95.7"/>
    <n v="98.5"/>
    <n v="95.7"/>
    <n v="100"/>
    <x v="0"/>
    <x v="0"/>
    <x v="0"/>
    <m/>
    <x v="0"/>
    <m/>
    <n v="3"/>
    <n v="3"/>
    <n v="10"/>
  </r>
  <r>
    <n v="38"/>
    <n v="38"/>
    <s v="Thomas MERCIER"/>
    <s v="METH10082005"/>
    <x v="3"/>
    <s v="P"/>
    <s v="O"/>
    <m/>
    <x v="1"/>
    <x v="1"/>
    <x v="0"/>
    <x v="0"/>
    <x v="0"/>
    <x v="0"/>
    <x v="0"/>
    <d v="2018-07-26T00:00:00"/>
    <s v="A1"/>
    <s v="5e4d0be8-ae37-4548-950a-9d60a775f35c"/>
    <n v="12"/>
    <s v="Homme"/>
    <n v="157"/>
    <n v="43"/>
    <n v="17.399999999999999"/>
    <m/>
    <m/>
    <d v="1899-12-30T22:14:00"/>
    <d v="1899-12-30T07:37:00"/>
    <n v="517.5"/>
    <n v="496"/>
    <n v="96"/>
    <n v="21.5"/>
    <m/>
    <n v="45.5"/>
    <n v="139"/>
    <n v="11.9"/>
    <n v="4.2"/>
    <n v="56.2"/>
    <n v="17"/>
    <n v="22.5"/>
    <n v="74"/>
    <n v="32"/>
    <n v="3.7"/>
    <n v="54"/>
    <x v="34"/>
    <n v="96.5"/>
    <n v="73.2"/>
    <n v="3.870967741935484"/>
    <n v="4.318548387096774"/>
    <n v="6"/>
    <x v="29"/>
    <x v="5"/>
    <n v="3"/>
    <n v="0"/>
    <n v="11"/>
    <n v="7"/>
    <n v="21"/>
    <n v="12.8"/>
    <n v="15.4"/>
    <x v="9"/>
    <n v="3.2"/>
    <n v="2.2999999999999998"/>
    <n v="3.9"/>
    <n v="1.9"/>
    <n v="1.8"/>
    <n v="16"/>
    <n v="1.9"/>
    <n v="91"/>
    <n v="96.5"/>
    <n v="0"/>
    <n v="57"/>
    <n v="104"/>
    <n v="41"/>
    <n v="6.8"/>
    <n v="74.5"/>
    <n v="4"/>
    <n v="3.8"/>
    <n v="99.9"/>
    <n v="99.9"/>
    <n v="100"/>
    <n v="100"/>
    <x v="0"/>
    <x v="0"/>
    <x v="0"/>
    <m/>
    <x v="0"/>
    <m/>
    <n v="10"/>
    <n v="9"/>
    <n v="0"/>
  </r>
  <r>
    <n v="39"/>
    <n v="39"/>
    <s v="Evan PRAK SIENG"/>
    <s v="PRSIEV14082011"/>
    <x v="7"/>
    <m/>
    <m/>
    <m/>
    <x v="2"/>
    <x v="2"/>
    <x v="3"/>
    <x v="0"/>
    <x v="0"/>
    <x v="0"/>
    <x v="0"/>
    <d v="2018-07-24T00:00:00"/>
    <s v="A1"/>
    <s v="ef741666-560d-47e8-99dc-d49fa80c8e46"/>
    <n v="6"/>
    <s v="Homme"/>
    <n v="121"/>
    <n v="18"/>
    <n v="12.3"/>
    <m/>
    <m/>
    <d v="1899-12-30T21:00:00"/>
    <d v="1899-12-30T08:34:00"/>
    <n v="683"/>
    <n v="629.5"/>
    <n v="92"/>
    <n v="53.5"/>
    <m/>
    <n v="12"/>
    <n v="172"/>
    <n v="9.4"/>
    <n v="4.0999999999999996"/>
    <n v="52.5"/>
    <n v="23.8"/>
    <n v="19.600000000000001"/>
    <n v="61"/>
    <n v="22"/>
    <n v="1.9"/>
    <n v="101"/>
    <x v="35"/>
    <n v="80.599999999999994"/>
    <n v="76.3"/>
    <n v="2.0969023034154088"/>
    <n v="2.277998411437649"/>
    <n v="165"/>
    <x v="30"/>
    <x v="22"/>
    <n v="4"/>
    <n v="0"/>
    <n v="1"/>
    <n v="8"/>
    <n v="13"/>
    <n v="16.399999999999999"/>
    <n v="20.7"/>
    <x v="25"/>
    <n v="2.9"/>
    <n v="0.8"/>
    <n v="1.6"/>
    <n v="0.6"/>
    <n v="0.7"/>
    <n v="7"/>
    <n v="0.7"/>
    <n v="91"/>
    <n v="96.7"/>
    <n v="0"/>
    <n v="71"/>
    <n v="115"/>
    <n v="55"/>
    <n v="1.3"/>
    <n v="20"/>
    <n v="9.6"/>
    <n v="4.0999999999999996"/>
    <n v="99.6"/>
    <n v="99.6"/>
    <n v="100"/>
    <n v="100"/>
    <x v="0"/>
    <x v="0"/>
    <x v="0"/>
    <m/>
    <x v="0"/>
    <m/>
    <n v="10"/>
    <n v="10"/>
    <n v="0"/>
  </r>
  <r>
    <n v="40"/>
    <n v="40"/>
    <s v="Ryan PERCY FILIPPINI"/>
    <s v="PEFIRY20052009"/>
    <x v="0"/>
    <s v="P"/>
    <s v="O"/>
    <m/>
    <x v="1"/>
    <x v="1"/>
    <x v="1"/>
    <x v="3"/>
    <x v="1"/>
    <x v="1"/>
    <x v="0"/>
    <d v="2018-07-19T00:00:00"/>
    <s v="A1"/>
    <s v="1eee59c3-2fbd-4fe8-9284-0e3e5f314091"/>
    <n v="9"/>
    <s v="Homme"/>
    <n v="150"/>
    <n v="43"/>
    <n v="19.100000000000001"/>
    <m/>
    <m/>
    <d v="1899-12-30T22:45:00"/>
    <d v="1899-12-30T08:06:00"/>
    <n v="524.20000000000005"/>
    <n v="519.70000000000005"/>
    <n v="99"/>
    <n v="4.5"/>
    <m/>
    <n v="36.799999999999997"/>
    <n v="155.5"/>
    <n v="7.4"/>
    <n v="5.3"/>
    <n v="52.5"/>
    <n v="20"/>
    <n v="22.2"/>
    <n v="58"/>
    <n v="8"/>
    <n v="0.9"/>
    <n v="101"/>
    <x v="36"/>
    <n v="80.2"/>
    <n v="72.5"/>
    <n v="0.92360977487011731"/>
    <n v="1.0275158745430055"/>
    <n v="4"/>
    <x v="3"/>
    <x v="3"/>
    <n v="0"/>
    <n v="7"/>
    <n v="4"/>
    <n v="34"/>
    <n v="45"/>
    <n v="12"/>
    <n v="27.6"/>
    <x v="26"/>
    <n v="8.3000000000000007"/>
    <n v="4.3"/>
    <n v="7.3"/>
    <n v="2.4"/>
    <n v="4.5999999999999996"/>
    <n v="13"/>
    <n v="1.5"/>
    <n v="92"/>
    <n v="97.1"/>
    <n v="0"/>
    <n v="73"/>
    <n v="113"/>
    <n v="53"/>
    <n v="37.9"/>
    <n v="19.600000000000001"/>
    <n v="9.9"/>
    <n v="3.8"/>
    <n v="80.099999999999994"/>
    <n v="99.8"/>
    <n v="80.099999999999994"/>
    <n v="100"/>
    <x v="0"/>
    <x v="0"/>
    <x v="0"/>
    <m/>
    <x v="0"/>
    <m/>
    <n v="10"/>
    <n v="10"/>
    <n v="0"/>
  </r>
  <r>
    <n v="41"/>
    <n v="41"/>
    <s v="Mathieu GONCALVES ALMEIDA"/>
    <s v="GOALMA18082005"/>
    <x v="3"/>
    <s v="P"/>
    <s v="O"/>
    <m/>
    <x v="1"/>
    <x v="2"/>
    <x v="3"/>
    <x v="4"/>
    <x v="0"/>
    <x v="0"/>
    <x v="0"/>
    <d v="2018-07-17T00:00:00"/>
    <s v="A1"/>
    <s v="7d456519-2fe1-4e78-bc30-4d71379a1ae4"/>
    <n v="12"/>
    <s v="Homme"/>
    <n v="158"/>
    <n v="62"/>
    <n v="24.8"/>
    <m/>
    <m/>
    <d v="1899-12-30T22:14:00"/>
    <d v="1899-12-30T08:28:00"/>
    <n v="599.5"/>
    <n v="514.5"/>
    <n v="86"/>
    <n v="85"/>
    <m/>
    <n v="14"/>
    <n v="82.5"/>
    <n v="16.100000000000001"/>
    <n v="4.5"/>
    <n v="51.3"/>
    <n v="25.4"/>
    <n v="18.899999999999999"/>
    <n v="101"/>
    <n v="46"/>
    <n v="4.5999999999999996"/>
    <n v="77"/>
    <x v="37"/>
    <n v="119.9"/>
    <n v="76.699999999999989"/>
    <n v="5.3644314868804663"/>
    <n v="5.9008746355685133"/>
    <n v="52"/>
    <x v="31"/>
    <x v="23"/>
    <n v="0"/>
    <n v="0"/>
    <n v="0"/>
    <n v="27"/>
    <n v="27"/>
    <m/>
    <n v="18.5"/>
    <x v="27"/>
    <n v="0"/>
    <n v="3.9"/>
    <n v="6.9"/>
    <n v="2.2000000000000002"/>
    <n v="3.4"/>
    <n v="12"/>
    <n v="1.4"/>
    <n v="91"/>
    <n v="97.4"/>
    <n v="0"/>
    <n v="77"/>
    <n v="121"/>
    <n v="56"/>
    <n v="0"/>
    <n v="0"/>
    <n v="19.7"/>
    <n v="3.1"/>
    <n v="100"/>
    <n v="100"/>
    <n v="100"/>
    <n v="100"/>
    <x v="0"/>
    <x v="0"/>
    <x v="0"/>
    <m/>
    <x v="0"/>
    <m/>
    <n v="10"/>
    <n v="10"/>
    <n v="0"/>
  </r>
  <r>
    <n v="42"/>
    <n v="42"/>
    <s v="Mateo FERNANDEZ"/>
    <s v="FEMA08092003"/>
    <x v="9"/>
    <s v="P"/>
    <s v="O"/>
    <m/>
    <x v="2"/>
    <x v="2"/>
    <x v="6"/>
    <x v="0"/>
    <x v="0"/>
    <x v="0"/>
    <x v="0"/>
    <d v="2018-07-16T00:00:00"/>
    <s v="A1"/>
    <s v="19e405be-10cd-4e3b-b74c-a52e900bc97d"/>
    <n v="14"/>
    <s v="Homme"/>
    <n v="169"/>
    <n v="58"/>
    <n v="20.3"/>
    <m/>
    <m/>
    <d v="1899-12-30T22:10:00"/>
    <d v="1899-12-30T06:25:00"/>
    <n v="487"/>
    <n v="466"/>
    <n v="96"/>
    <n v="21"/>
    <m/>
    <n v="7.5"/>
    <n v="94"/>
    <n v="5.8"/>
    <n v="5.8"/>
    <n v="46.4"/>
    <n v="20.5"/>
    <n v="27.4"/>
    <n v="73"/>
    <n v="33"/>
    <n v="4.0999999999999996"/>
    <n v="138"/>
    <x v="38"/>
    <n v="100.4"/>
    <n v="66.900000000000006"/>
    <n v="4.2489270386266096"/>
    <n v="4.7768240343347639"/>
    <n v="38"/>
    <x v="32"/>
    <x v="6"/>
    <n v="1"/>
    <n v="7"/>
    <n v="7"/>
    <n v="57"/>
    <n v="72"/>
    <n v="12.7"/>
    <n v="25.2"/>
    <x v="28"/>
    <n v="12.2"/>
    <n v="8.1999999999999993"/>
    <n v="19.5"/>
    <n v="4.5"/>
    <n v="7.1"/>
    <n v="32"/>
    <n v="4.0999999999999996"/>
    <n v="91"/>
    <n v="95.6"/>
    <n v="0"/>
    <n v="64"/>
    <n v="113"/>
    <n v="47"/>
    <n v="40.200000000000003"/>
    <n v="25.1"/>
    <n v="20"/>
    <n v="3.6"/>
    <n v="88.1"/>
    <n v="99.8"/>
    <n v="88.1"/>
    <n v="100"/>
    <x v="0"/>
    <x v="0"/>
    <x v="0"/>
    <m/>
    <x v="0"/>
    <m/>
    <n v="8"/>
    <n v="10"/>
    <n v="0"/>
  </r>
  <r>
    <n v="43"/>
    <n v="43"/>
    <s v="Melina MELIK"/>
    <s v="MEME21012010"/>
    <x v="1"/>
    <s v="P"/>
    <s v="O"/>
    <m/>
    <x v="1"/>
    <x v="1"/>
    <x v="2"/>
    <x v="4"/>
    <x v="2"/>
    <x v="0"/>
    <x v="0"/>
    <d v="2018-07-13T00:00:00"/>
    <s v="A1"/>
    <s v="b8faf0b8-bb8a-4a53-ac83-6fb5e435fccf"/>
    <n v="8"/>
    <s v="Femme"/>
    <n v="135"/>
    <n v="40"/>
    <n v="21.9"/>
    <m/>
    <m/>
    <d v="1899-12-30T23:00:00"/>
    <d v="1899-12-30T09:01:00"/>
    <n v="602"/>
    <n v="539"/>
    <n v="90"/>
    <n v="63"/>
    <m/>
    <n v="43"/>
    <n v="163.5"/>
    <n v="10.5"/>
    <n v="3"/>
    <n v="63.7"/>
    <n v="11.5"/>
    <n v="21.8"/>
    <n v="54"/>
    <n v="26"/>
    <n v="2.6"/>
    <n v="88"/>
    <x v="39"/>
    <n v="75.8"/>
    <n v="75.2"/>
    <n v="2.8942486085343226"/>
    <n v="3.1836734693877551"/>
    <n v="0"/>
    <x v="4"/>
    <x v="3"/>
    <n v="0"/>
    <n v="3"/>
    <n v="2"/>
    <n v="42"/>
    <n v="47"/>
    <n v="11"/>
    <n v="22.9"/>
    <x v="26"/>
    <n v="6.1"/>
    <n v="5"/>
    <n v="10.199999999999999"/>
    <n v="4.4000000000000004"/>
    <n v="5.5"/>
    <n v="6"/>
    <n v="0.7"/>
    <n v="88"/>
    <n v="96.9"/>
    <n v="0"/>
    <n v="78"/>
    <n v="108"/>
    <n v="65"/>
    <n v="5.4"/>
    <n v="46.6"/>
    <n v="15.2"/>
    <n v="3.7"/>
    <n v="58.2"/>
    <n v="58.2"/>
    <n v="91.7"/>
    <n v="100"/>
    <x v="0"/>
    <x v="0"/>
    <x v="0"/>
    <m/>
    <x v="0"/>
    <m/>
    <n v="9"/>
    <n v="9"/>
    <n v="0"/>
  </r>
  <r>
    <n v="44"/>
    <n v="44"/>
    <s v="Brian  HERRERO"/>
    <s v="HEBR22032005"/>
    <x v="6"/>
    <s v="P"/>
    <s v="O"/>
    <m/>
    <x v="3"/>
    <x v="1"/>
    <x v="7"/>
    <x v="4"/>
    <x v="0"/>
    <x v="0"/>
    <x v="0"/>
    <d v="2018-07-11T00:00:00"/>
    <s v="A1"/>
    <s v="81fa749a-ce41-4021-9459-f074a940f758"/>
    <n v="13"/>
    <s v="Homme"/>
    <n v="177"/>
    <n v="99"/>
    <n v="31.6"/>
    <m/>
    <m/>
    <d v="1899-12-30T22:50:00"/>
    <d v="1899-12-30T06:48:00"/>
    <n v="459"/>
    <n v="448"/>
    <n v="98"/>
    <n v="11"/>
    <m/>
    <n v="19.5"/>
    <n v="145.5"/>
    <n v="6.4"/>
    <n v="4.7"/>
    <n v="50.3"/>
    <n v="24.1"/>
    <n v="20.9"/>
    <n v="62"/>
    <n v="16"/>
    <n v="2.1"/>
    <n v="102"/>
    <x v="32"/>
    <n v="82.9"/>
    <n v="74.400000000000006"/>
    <n v="2.1428571428571428"/>
    <n v="2.4241071428571428"/>
    <n v="124"/>
    <x v="33"/>
    <x v="7"/>
    <n v="0"/>
    <n v="3"/>
    <n v="6"/>
    <n v="35"/>
    <n v="44"/>
    <n v="10"/>
    <n v="24.2"/>
    <x v="7"/>
    <n v="2.6"/>
    <n v="6.8"/>
    <n v="7"/>
    <n v="2.2999999999999998"/>
    <n v="5.2"/>
    <n v="20"/>
    <n v="2.7"/>
    <n v="89"/>
    <n v="96.5"/>
    <n v="0"/>
    <n v="79"/>
    <n v="120"/>
    <n v="57"/>
    <n v="26.9"/>
    <n v="43"/>
    <n v="16.100000000000001"/>
    <n v="3.4"/>
    <n v="100"/>
    <n v="100"/>
    <n v="100"/>
    <n v="100"/>
    <x v="0"/>
    <x v="0"/>
    <x v="0"/>
    <m/>
    <x v="0"/>
    <m/>
    <n v="10"/>
    <n v="10"/>
    <n v="0"/>
  </r>
  <r>
    <n v="45"/>
    <n v="45"/>
    <s v="Julie GARRY"/>
    <s v="GAJU21032008"/>
    <x v="8"/>
    <s v="P"/>
    <s v="O"/>
    <m/>
    <x v="4"/>
    <x v="4"/>
    <x v="5"/>
    <x v="5"/>
    <x v="3"/>
    <x v="0"/>
    <x v="0"/>
    <d v="2018-07-10T00:00:00"/>
    <s v="A1"/>
    <s v="3f38329b-009f-4b7b-a19e-d7756d4e6cd7"/>
    <n v="10"/>
    <s v="Femme"/>
    <n v="147"/>
    <n v="38"/>
    <n v="17.600000000000001"/>
    <m/>
    <m/>
    <d v="1899-12-30T21:28:00"/>
    <d v="1899-12-30T06:57:00"/>
    <n v="568"/>
    <n v="537.5"/>
    <n v="95"/>
    <n v="30.5"/>
    <m/>
    <n v="0"/>
    <n v="194.5"/>
    <n v="5.4"/>
    <n v="3.9"/>
    <n v="68.599999999999994"/>
    <n v="10"/>
    <n v="17.5"/>
    <n v="59"/>
    <n v="16"/>
    <n v="1.7"/>
    <n v="295"/>
    <x v="40"/>
    <n v="76.5"/>
    <n v="78.599999999999994"/>
    <n v="1.786046511627907"/>
    <n v="1.9758139534883721"/>
    <n v="0"/>
    <x v="4"/>
    <x v="3"/>
    <n v="376"/>
    <n v="37"/>
    <n v="169"/>
    <n v="198"/>
    <n v="780"/>
    <n v="12.2"/>
    <n v="13"/>
    <x v="29"/>
    <n v="20.399999999999999"/>
    <n v="101.2"/>
    <n v="111.8"/>
    <n v="40.6"/>
    <n v="30.5"/>
    <n v="655"/>
    <n v="73.099999999999994"/>
    <n v="87"/>
    <n v="95.7"/>
    <n v="0"/>
    <n v="84"/>
    <n v="127"/>
    <n v="69"/>
    <n v="0"/>
    <n v="0"/>
    <n v="7.8"/>
    <n v="4"/>
    <n v="99.9"/>
    <n v="99.9"/>
    <n v="100"/>
    <n v="100"/>
    <x v="0"/>
    <x v="1"/>
    <x v="1"/>
    <m/>
    <x v="1"/>
    <s v="under micropakine"/>
    <n v="5"/>
    <n v="10"/>
    <n v="0"/>
  </r>
  <r>
    <n v="46"/>
    <n v="46"/>
    <s v="Alix SIDO"/>
    <s v="SIAL03052007"/>
    <x v="4"/>
    <s v="P"/>
    <s v="O"/>
    <m/>
    <x v="4"/>
    <x v="3"/>
    <x v="6"/>
    <x v="0"/>
    <x v="0"/>
    <x v="0"/>
    <x v="0"/>
    <d v="2018-07-09T00:00:00"/>
    <s v="A1"/>
    <s v="2f2b4375-cd94-4512-8f1f-da4d4576ed84"/>
    <n v="11"/>
    <s v="Homme"/>
    <n v="143"/>
    <n v="33"/>
    <n v="16.100000000000001"/>
    <m/>
    <m/>
    <d v="1899-12-30T21:49:00"/>
    <d v="1899-12-30T08:12:00"/>
    <n v="602.5"/>
    <n v="590.5"/>
    <n v="98"/>
    <n v="12"/>
    <m/>
    <n v="20.5"/>
    <n v="58.5"/>
    <n v="5.2"/>
    <n v="2.9"/>
    <n v="52.5"/>
    <n v="18.100000000000001"/>
    <n v="26.5"/>
    <n v="56"/>
    <n v="17"/>
    <n v="1.7"/>
    <n v="136"/>
    <x v="41"/>
    <n v="82.5"/>
    <n v="70.599999999999994"/>
    <n v="1.7273497036409822"/>
    <n v="1.9000846740050805"/>
    <n v="112"/>
    <x v="34"/>
    <x v="24"/>
    <n v="0"/>
    <n v="1"/>
    <n v="4"/>
    <n v="65"/>
    <n v="70"/>
    <n v="12.4"/>
    <n v="24.3"/>
    <x v="30"/>
    <n v="8.8000000000000007"/>
    <n v="6.5"/>
    <n v="10.8"/>
    <n v="4.8"/>
    <n v="6.4"/>
    <n v="12"/>
    <n v="1.2"/>
    <n v="93"/>
    <n v="96.9"/>
    <n v="0"/>
    <n v="67"/>
    <n v="98"/>
    <n v="50"/>
    <n v="8.5"/>
    <n v="12.5"/>
    <n v="12"/>
    <n v="2.8"/>
    <n v="94.4"/>
    <n v="99.6"/>
    <n v="94.4"/>
    <n v="100"/>
    <x v="0"/>
    <x v="0"/>
    <x v="1"/>
    <m/>
    <x v="0"/>
    <m/>
    <s v="na"/>
    <s v="na"/>
    <s v="na"/>
  </r>
  <r>
    <n v="47"/>
    <n v="47"/>
    <s v="Romain DINO"/>
    <s v="DIRO31072004"/>
    <x v="6"/>
    <m/>
    <m/>
    <m/>
    <x v="0"/>
    <x v="7"/>
    <x v="0"/>
    <x v="0"/>
    <x v="0"/>
    <x v="0"/>
    <x v="0"/>
    <d v="2018-07-05T00:00:00"/>
    <s v="A1"/>
    <s v="455662c8-5d2b-4ca2-aa8f-43eb2f209543"/>
    <n v="13"/>
    <s v="Homme"/>
    <n v="165"/>
    <n v="50"/>
    <n v="18.399999999999999"/>
    <m/>
    <m/>
    <d v="1899-12-30T22:34:00"/>
    <d v="1899-12-30T10:45:00"/>
    <n v="717"/>
    <n v="683.5"/>
    <n v="95"/>
    <n v="33.5"/>
    <m/>
    <n v="13.5"/>
    <n v="82.5"/>
    <n v="6.4"/>
    <n v="6.1"/>
    <n v="52.1"/>
    <n v="12.4"/>
    <n v="29.3"/>
    <n v="118"/>
    <n v="41"/>
    <n v="3.4"/>
    <n v="136"/>
    <x v="42"/>
    <n v="147.30000000000001"/>
    <n v="64.5"/>
    <n v="3.5991221653255305"/>
    <n v="3.8975859546452085"/>
    <n v="81"/>
    <x v="35"/>
    <x v="25"/>
    <n v="2"/>
    <n v="2"/>
    <n v="17"/>
    <n v="51"/>
    <n v="72"/>
    <n v="14.4"/>
    <n v="26.6"/>
    <x v="31"/>
    <n v="6"/>
    <n v="6.5"/>
    <n v="13.1"/>
    <n v="3.7"/>
    <n v="5.5"/>
    <n v="17"/>
    <n v="1.5"/>
    <n v="69"/>
    <n v="96"/>
    <n v="1.9"/>
    <n v="71"/>
    <n v="167"/>
    <n v="53"/>
    <n v="12.1"/>
    <n v="21"/>
    <n v="4.9000000000000004"/>
    <n v="3.4"/>
    <n v="94"/>
    <n v="94"/>
    <n v="100"/>
    <n v="100"/>
    <x v="0"/>
    <x v="0"/>
    <x v="1"/>
    <m/>
    <x v="0"/>
    <m/>
    <n v="10"/>
    <n v="10"/>
    <n v="2"/>
  </r>
  <r>
    <n v="48"/>
    <n v="48"/>
    <s v="Mathilde GUITTON"/>
    <s v="GUMA18092001"/>
    <x v="12"/>
    <m/>
    <m/>
    <m/>
    <x v="4"/>
    <x v="4"/>
    <x v="8"/>
    <x v="4"/>
    <x v="0"/>
    <x v="0"/>
    <x v="0"/>
    <d v="2018-06-29T00:00:00"/>
    <s v="A1"/>
    <s v="fe6dce25-6575-4c7a-9425-eaaefac38044"/>
    <n v="16"/>
    <s v="Femme"/>
    <n v="162"/>
    <n v="55"/>
    <n v="21"/>
    <m/>
    <m/>
    <d v="1899-12-30T21:40:00"/>
    <d v="1899-12-30T09:33:00"/>
    <n v="703"/>
    <n v="685"/>
    <n v="97"/>
    <n v="18"/>
    <m/>
    <n v="10"/>
    <n v="133"/>
    <n v="3.9"/>
    <n v="3.9"/>
    <n v="55.5"/>
    <n v="10.3"/>
    <n v="30.3"/>
    <n v="72"/>
    <n v="25"/>
    <n v="2.1"/>
    <n v="130"/>
    <x v="43"/>
    <n v="102.3"/>
    <n v="65.8"/>
    <n v="2.1897810218978102"/>
    <n v="2.3737226277372261"/>
    <n v="29"/>
    <x v="36"/>
    <x v="11"/>
    <n v="0"/>
    <n v="1"/>
    <n v="5"/>
    <n v="47"/>
    <n v="53"/>
    <n v="17.899999999999999"/>
    <n v="28.8"/>
    <x v="12"/>
    <n v="9"/>
    <n v="2.8"/>
    <n v="6.6"/>
    <n v="2.2999999999999998"/>
    <n v="7.4"/>
    <n v="4"/>
    <n v="0.4"/>
    <n v="91"/>
    <n v="97.5"/>
    <n v="0"/>
    <n v="66"/>
    <n v="98"/>
    <n v="49"/>
    <n v="7.6"/>
    <n v="97"/>
    <n v="12.3"/>
    <n v="3.4"/>
    <n v="100"/>
    <n v="100"/>
    <n v="100"/>
    <n v="100"/>
    <x v="0"/>
    <x v="0"/>
    <x v="0"/>
    <m/>
    <x v="0"/>
    <m/>
    <n v="9"/>
    <n v="5"/>
    <n v="0"/>
  </r>
  <r>
    <n v="49"/>
    <n v="49"/>
    <s v="Beryl PECNARD"/>
    <s v="PEBE08102011"/>
    <x v="7"/>
    <s v="P"/>
    <s v="O"/>
    <m/>
    <x v="2"/>
    <x v="7"/>
    <x v="0"/>
    <x v="0"/>
    <x v="0"/>
    <x v="0"/>
    <x v="0"/>
    <d v="2018-06-28T00:00:00"/>
    <s v="A1"/>
    <s v="7c75327e-add3-46ee-af07-175d315f544b"/>
    <n v="6"/>
    <s v="Femme"/>
    <n v="110"/>
    <n v="21"/>
    <n v="17.399999999999999"/>
    <m/>
    <m/>
    <d v="1899-12-30T21:44:00"/>
    <d v="1899-12-30T07:41:00"/>
    <n v="580.5"/>
    <n v="555"/>
    <n v="96"/>
    <n v="25.5"/>
    <m/>
    <n v="16.5"/>
    <n v="106"/>
    <n v="7"/>
    <n v="1.7"/>
    <n v="30.2"/>
    <n v="35.9"/>
    <n v="32.200000000000003"/>
    <n v="79"/>
    <n v="33"/>
    <n v="3.4"/>
    <n v="90"/>
    <x v="44"/>
    <n v="111.2"/>
    <n v="66.099999999999994"/>
    <n v="3.5675675675675675"/>
    <n v="3.9351351351351354"/>
    <n v="0"/>
    <x v="4"/>
    <x v="3"/>
    <n v="0"/>
    <n v="1"/>
    <n v="6"/>
    <n v="60"/>
    <n v="67"/>
    <n v="9.6"/>
    <n v="40.799999999999997"/>
    <x v="6"/>
    <n v="15.1"/>
    <n v="3.5"/>
    <n v="11.7"/>
    <n v="5.8"/>
    <n v="6.2"/>
    <n v="10"/>
    <n v="1.1000000000000001"/>
    <n v="78"/>
    <n v="96.7"/>
    <n v="3"/>
    <n v="72"/>
    <n v="107"/>
    <n v="56"/>
    <n v="8.5"/>
    <n v="20"/>
    <n v="8.6999999999999993"/>
    <n v="3.2"/>
    <n v="68.3"/>
    <n v="98.6"/>
    <n v="68.3"/>
    <n v="100"/>
    <x v="0"/>
    <x v="0"/>
    <x v="0"/>
    <m/>
    <x v="0"/>
    <m/>
    <n v="5"/>
    <n v="10"/>
    <n v="0"/>
  </r>
  <r>
    <n v="50"/>
    <n v="50"/>
    <s v="Sabri SAYAD"/>
    <s v="SASA24102012"/>
    <x v="5"/>
    <m/>
    <m/>
    <m/>
    <x v="2"/>
    <x v="4"/>
    <x v="8"/>
    <x v="1"/>
    <x v="3"/>
    <x v="0"/>
    <x v="0"/>
    <d v="2018-06-27T00:00:00"/>
    <s v="A1"/>
    <s v="2f8df590-e643-4b4d-b995-f9f8956a1dec"/>
    <n v="5"/>
    <s v="Homme"/>
    <n v="110"/>
    <n v="19"/>
    <n v="15.7"/>
    <m/>
    <m/>
    <d v="1899-12-30T21:40:00"/>
    <d v="1899-12-30T08:03:00"/>
    <n v="613.5"/>
    <n v="577.5"/>
    <n v="94"/>
    <n v="36"/>
    <m/>
    <n v="10"/>
    <n v="53"/>
    <n v="7.4"/>
    <n v="3.7"/>
    <n v="69"/>
    <n v="13.2"/>
    <n v="14"/>
    <n v="96"/>
    <n v="40"/>
    <n v="3.9"/>
    <n v="144"/>
    <x v="45"/>
    <n v="110"/>
    <n v="82.2"/>
    <n v="4.1558441558441555"/>
    <n v="4.5610389610389612"/>
    <n v="78"/>
    <x v="37"/>
    <x v="26"/>
    <n v="1"/>
    <n v="0"/>
    <n v="3"/>
    <n v="23"/>
    <n v="27"/>
    <n v="8.4"/>
    <n v="26.5"/>
    <x v="13"/>
    <n v="2.2000000000000002"/>
    <n v="2.9"/>
    <n v="3.6"/>
    <n v="2"/>
    <n v="2.2000000000000002"/>
    <n v="6"/>
    <n v="0.6"/>
    <n v="91"/>
    <n v="94"/>
    <n v="0"/>
    <n v="116"/>
    <n v="155"/>
    <n v="82"/>
    <n v="14.3"/>
    <n v="28.2"/>
    <n v="9.8000000000000007"/>
    <n v="3.7"/>
    <n v="99.7"/>
    <n v="99.7"/>
    <n v="100"/>
    <n v="100"/>
    <x v="0"/>
    <x v="0"/>
    <x v="0"/>
    <m/>
    <x v="0"/>
    <m/>
    <n v="10"/>
    <n v="10"/>
    <n v="0"/>
  </r>
  <r>
    <n v="51"/>
    <n v="51"/>
    <s v="Reda MALEK"/>
    <s v="MARE26102001"/>
    <x v="12"/>
    <s v="P"/>
    <s v="O"/>
    <m/>
    <x v="1"/>
    <x v="4"/>
    <x v="6"/>
    <x v="0"/>
    <x v="0"/>
    <x v="0"/>
    <x v="0"/>
    <d v="2018-06-22T00:00:00"/>
    <s v="A1"/>
    <s v="aeb2a82d-e000-4a06-8872-6ea4e6f32d7a"/>
    <n v="16"/>
    <s v="Homme"/>
    <n v="156"/>
    <n v="35"/>
    <n v="14.4"/>
    <m/>
    <m/>
    <d v="1899-12-30T22:49:00"/>
    <d v="1899-12-30T10:29:00"/>
    <n v="699.5"/>
    <n v="578.5"/>
    <n v="83"/>
    <n v="121"/>
    <m/>
    <n v="29"/>
    <n v="116"/>
    <n v="17.3"/>
    <n v="5.4"/>
    <n v="62.3"/>
    <n v="14.5"/>
    <n v="17.7"/>
    <n v="63"/>
    <n v="18"/>
    <n v="1.5"/>
    <n v="143"/>
    <x v="22"/>
    <n v="80.7"/>
    <n v="76.8"/>
    <n v="1.8668971477960241"/>
    <n v="2.0224719101123596"/>
    <n v="44"/>
    <x v="38"/>
    <x v="7"/>
    <n v="0"/>
    <n v="0"/>
    <n v="5"/>
    <n v="62"/>
    <n v="67"/>
    <n v="12.8"/>
    <n v="25.3"/>
    <x v="21"/>
    <n v="6.4"/>
    <n v="7.1"/>
    <n v="8.6"/>
    <n v="5.6"/>
    <n v="6"/>
    <n v="17"/>
    <n v="1.8"/>
    <n v="89"/>
    <n v="96.4"/>
    <n v="0.1"/>
    <n v="54"/>
    <n v="98"/>
    <n v="41"/>
    <n v="0.6"/>
    <n v="57.1"/>
    <n v="3.5"/>
    <n v="3.1"/>
    <n v="99.8"/>
    <n v="99.8"/>
    <n v="100"/>
    <n v="100"/>
    <x v="0"/>
    <x v="0"/>
    <x v="0"/>
    <m/>
    <x v="0"/>
    <m/>
    <n v="5"/>
    <n v="3"/>
    <n v="8"/>
  </r>
  <r>
    <n v="52"/>
    <n v="52"/>
    <s v="Elouan LAURENT"/>
    <s v="LAEL26122008"/>
    <x v="0"/>
    <s v="P"/>
    <s v="O"/>
    <m/>
    <x v="4"/>
    <x v="4"/>
    <x v="2"/>
    <x v="4"/>
    <x v="0"/>
    <x v="0"/>
    <x v="0"/>
    <d v="2018-06-21T00:00:00"/>
    <s v="A1"/>
    <s v="61b325ce-fd4a-4898-a099-63aa5d073c69"/>
    <n v="9"/>
    <s v="Homme"/>
    <n v="143"/>
    <n v="37"/>
    <n v="18.100000000000001"/>
    <m/>
    <m/>
    <d v="1899-12-30T21:10:00"/>
    <d v="1899-12-30T06:23:00"/>
    <n v="550"/>
    <n v="533.5"/>
    <n v="97"/>
    <n v="16.5"/>
    <m/>
    <n v="3.5"/>
    <n v="160"/>
    <n v="3.6"/>
    <n v="3.7"/>
    <n v="55.6"/>
    <n v="19.899999999999999"/>
    <n v="20.9"/>
    <n v="49"/>
    <n v="17"/>
    <n v="1.9"/>
    <n v="138"/>
    <x v="46"/>
    <n v="69.900000000000006"/>
    <n v="75.5"/>
    <n v="1.9119025304592314"/>
    <n v="2.125585754451734"/>
    <n v="140"/>
    <x v="30"/>
    <x v="27"/>
    <n v="0"/>
    <n v="0"/>
    <n v="3"/>
    <n v="14"/>
    <n v="17"/>
    <n v="11.4"/>
    <n v="19.8"/>
    <x v="32"/>
    <n v="4.3"/>
    <n v="1.3"/>
    <n v="4.0999999999999996"/>
    <n v="1.1000000000000001"/>
    <n v="1.7"/>
    <n v="5"/>
    <n v="0.6"/>
    <n v="90"/>
    <n v="95.1"/>
    <n v="0"/>
    <n v="55"/>
    <n v="94"/>
    <n v="38"/>
    <n v="9.3000000000000007"/>
    <n v="17.7"/>
    <n v="20.9"/>
    <n v="3.8"/>
    <n v="99.9"/>
    <n v="99.9"/>
    <n v="100"/>
    <n v="100"/>
    <x v="0"/>
    <x v="0"/>
    <x v="0"/>
    <m/>
    <x v="0"/>
    <m/>
    <n v="10"/>
    <n v="10"/>
    <n v="0"/>
  </r>
  <r>
    <n v="53"/>
    <n v="53"/>
    <s v="Ronan HOFFMAN"/>
    <s v="HORO15052007"/>
    <x v="4"/>
    <s v="P"/>
    <s v="O"/>
    <m/>
    <x v="3"/>
    <x v="8"/>
    <x v="6"/>
    <x v="0"/>
    <x v="0"/>
    <x v="0"/>
    <x v="0"/>
    <d v="2018-06-18T00:00:00"/>
    <s v="A1"/>
    <s v="7aa47b9e-b62b-4b78-adb6-1d11bfcb2ac7"/>
    <n v="11"/>
    <s v="Homme"/>
    <n v="150"/>
    <n v="50"/>
    <n v="22.2"/>
    <m/>
    <m/>
    <d v="1899-12-30T22:29:00"/>
    <d v="1899-12-30T07:16:00"/>
    <n v="493"/>
    <n v="477"/>
    <n v="97"/>
    <n v="16"/>
    <m/>
    <n v="33.5"/>
    <n v="120.5"/>
    <n v="9.4"/>
    <n v="2.8"/>
    <n v="50.2"/>
    <n v="25.8"/>
    <n v="21.2"/>
    <n v="58"/>
    <n v="20"/>
    <n v="2.4"/>
    <n v="94"/>
    <x v="47"/>
    <n v="79.2"/>
    <n v="76"/>
    <n v="2.5157232704402515"/>
    <n v="2.8176100628930816"/>
    <n v="48"/>
    <x v="39"/>
    <x v="0"/>
    <n v="0"/>
    <n v="0"/>
    <n v="3"/>
    <n v="35"/>
    <n v="38"/>
    <n v="14.5"/>
    <n v="31.1"/>
    <x v="33"/>
    <n v="11.9"/>
    <n v="2.9"/>
    <n v="7"/>
    <n v="2.4"/>
    <n v="3.3"/>
    <n v="6"/>
    <n v="0.8"/>
    <n v="94"/>
    <n v="97.8"/>
    <n v="0"/>
    <n v="59"/>
    <n v="112"/>
    <n v="48"/>
    <n v="3.2"/>
    <n v="5.7"/>
    <n v="6.7"/>
    <n v="3.2"/>
    <n v="62.6"/>
    <n v="100"/>
    <n v="62.6"/>
    <n v="100"/>
    <x v="0"/>
    <x v="1"/>
    <x v="0"/>
    <m/>
    <x v="0"/>
    <m/>
    <n v="10"/>
    <n v="10"/>
    <n v="8"/>
  </r>
  <r>
    <n v="54"/>
    <n v="54"/>
    <s v="Antoine JUNG"/>
    <s v="JUAN06112006"/>
    <x v="4"/>
    <m/>
    <m/>
    <m/>
    <x v="5"/>
    <x v="8"/>
    <x v="0"/>
    <x v="0"/>
    <x v="0"/>
    <x v="0"/>
    <x v="0"/>
    <d v="2018-06-15T00:00:00"/>
    <s v="A1"/>
    <s v="6b119b9d-36a1-4c49-994e-e2f60eb9ecc1"/>
    <n v="11"/>
    <s v="Homme"/>
    <n v="144"/>
    <n v="30"/>
    <n v="14.5"/>
    <m/>
    <m/>
    <d v="1899-12-30T21:00:00"/>
    <d v="1899-12-30T06:23:00"/>
    <n v="509"/>
    <n v="478.5"/>
    <n v="94"/>
    <n v="33"/>
    <m/>
    <n v="51.8"/>
    <n v="140.5"/>
    <n v="15.1"/>
    <n v="10.199999999999999"/>
    <n v="44.8"/>
    <n v="16"/>
    <n v="28.9"/>
    <n v="91"/>
    <n v="33"/>
    <n v="3.9"/>
    <n v="73"/>
    <x v="0"/>
    <n v="119.9"/>
    <n v="60.8"/>
    <n v="4.1379310344827589"/>
    <n v="4.6269592476489025"/>
    <n v="10"/>
    <x v="12"/>
    <x v="3"/>
    <n v="3"/>
    <n v="4"/>
    <n v="0"/>
    <n v="32"/>
    <n v="39"/>
    <n v="17"/>
    <n v="24.9"/>
    <x v="23"/>
    <n v="8.1999999999999993"/>
    <n v="3.5"/>
    <n v="4.9000000000000004"/>
    <n v="4.7"/>
    <n v="2.6"/>
    <n v="34"/>
    <n v="4.3"/>
    <n v="90"/>
    <n v="96.1"/>
    <n v="0"/>
    <n v="58"/>
    <n v="110"/>
    <n v="43"/>
    <n v="0.3"/>
    <n v="33.299999999999997"/>
    <n v="11.8"/>
    <n v="3"/>
    <n v="100"/>
    <n v="100"/>
    <n v="100"/>
    <n v="100"/>
    <x v="0"/>
    <x v="0"/>
    <x v="0"/>
    <m/>
    <x v="0"/>
    <m/>
    <n v="10"/>
    <n v="10"/>
    <n v="0"/>
  </r>
  <r>
    <n v="55"/>
    <n v="55"/>
    <s v="Chloe SANCHIS"/>
    <s v="SACH02092007"/>
    <x v="8"/>
    <m/>
    <m/>
    <m/>
    <x v="5"/>
    <x v="8"/>
    <x v="2"/>
    <x v="4"/>
    <x v="0"/>
    <x v="0"/>
    <x v="0"/>
    <d v="2018-06-12T00:00:00"/>
    <s v="A1"/>
    <s v="abc5e9e8-79c7-427d-82b6-0c577be4a560"/>
    <n v="10"/>
    <s v="Femme"/>
    <n v="140"/>
    <n v="34"/>
    <n v="17.3"/>
    <m/>
    <m/>
    <d v="1899-12-30T21:30:00"/>
    <d v="1899-12-30T07:18:00"/>
    <n v="579.5"/>
    <n v="496.5"/>
    <n v="86"/>
    <n v="83"/>
    <m/>
    <n v="9"/>
    <n v="130.5"/>
    <n v="15.6"/>
    <n v="3.6"/>
    <n v="44.8"/>
    <n v="27.8"/>
    <n v="23.8"/>
    <n v="52"/>
    <n v="19"/>
    <n v="2"/>
    <n v="73"/>
    <x v="10"/>
    <n v="75.8"/>
    <n v="72.599999999999994"/>
    <n v="2.2960725075528701"/>
    <n v="2.5377643504531724"/>
    <n v="88"/>
    <x v="40"/>
    <x v="28"/>
    <n v="0"/>
    <n v="0"/>
    <n v="2"/>
    <n v="8"/>
    <n v="10"/>
    <n v="12.8"/>
    <n v="15"/>
    <x v="25"/>
    <n v="2"/>
    <n v="1"/>
    <n v="2.2999999999999998"/>
    <n v="0.2"/>
    <n v="0.8"/>
    <n v="5"/>
    <n v="0.6"/>
    <n v="87"/>
    <n v="96.2"/>
    <n v="0"/>
    <n v="80"/>
    <n v="121"/>
    <n v="63"/>
    <n v="0"/>
    <n v="0"/>
    <n v="3.2"/>
    <n v="4.5999999999999996"/>
    <n v="98.8"/>
    <n v="99.9"/>
    <n v="98.8"/>
    <n v="100"/>
    <x v="0"/>
    <x v="0"/>
    <x v="0"/>
    <m/>
    <x v="0"/>
    <m/>
    <n v="10"/>
    <n v="5"/>
    <n v="7"/>
  </r>
  <r>
    <n v="56"/>
    <n v="56"/>
    <s v="Axel HERPOEL"/>
    <s v="HEAX05022010"/>
    <x v="1"/>
    <s v="P"/>
    <s v="O"/>
    <m/>
    <x v="4"/>
    <x v="4"/>
    <x v="6"/>
    <x v="0"/>
    <x v="0"/>
    <x v="0"/>
    <x v="0"/>
    <d v="2018-06-11T00:00:00"/>
    <s v="A1"/>
    <s v="90323296-ef11-4320-987f-9226d7cfb320"/>
    <n v="8"/>
    <s v="Homme"/>
    <n v="130"/>
    <n v="26"/>
    <n v="15.4"/>
    <m/>
    <m/>
    <d v="1899-12-30T21:30:00"/>
    <d v="1899-12-30T07:02:00"/>
    <n v="572.20000000000005"/>
    <n v="489.5"/>
    <n v="86"/>
    <n v="82.7"/>
    <m/>
    <n v="71.2"/>
    <n v="150.69999999999999"/>
    <n v="14.5"/>
    <n v="12.4"/>
    <n v="46.5"/>
    <n v="11.7"/>
    <n v="29.4"/>
    <n v="58"/>
    <n v="13"/>
    <n v="1.4"/>
    <n v="140"/>
    <x v="25"/>
    <n v="87.4"/>
    <n v="58.2"/>
    <n v="1.5934627170582227"/>
    <n v="1.7650663942798774"/>
    <n v="101"/>
    <x v="41"/>
    <x v="24"/>
    <n v="0"/>
    <n v="0"/>
    <n v="2"/>
    <n v="43"/>
    <n v="45"/>
    <n v="16"/>
    <n v="22.5"/>
    <x v="34"/>
    <n v="5"/>
    <n v="5.7"/>
    <n v="4.7"/>
    <n v="7.1"/>
    <n v="5.5"/>
    <n v="7"/>
    <n v="0.9"/>
    <n v="89"/>
    <n v="96.2"/>
    <n v="0"/>
    <n v="58"/>
    <n v="98"/>
    <n v="43"/>
    <n v="1.7"/>
    <n v="41.2"/>
    <n v="5.0999999999999996"/>
    <n v="3.7"/>
    <n v="99.6"/>
    <n v="99.6"/>
    <n v="100"/>
    <n v="100"/>
    <x v="0"/>
    <x v="0"/>
    <x v="0"/>
    <m/>
    <x v="0"/>
    <m/>
    <n v="10"/>
    <n v="10"/>
    <n v="0"/>
  </r>
  <r>
    <n v="57"/>
    <n v="57"/>
    <s v="Naim ES-SLASSI"/>
    <s v="ESSLNA11062012"/>
    <x v="5"/>
    <s v="P"/>
    <s v="O"/>
    <m/>
    <x v="2"/>
    <x v="4"/>
    <x v="0"/>
    <x v="0"/>
    <x v="0"/>
    <x v="0"/>
    <x v="0"/>
    <d v="2018-06-01T00:00:00"/>
    <s v="A1"/>
    <s v="20f8b32e-c7fb-4ee7-953e-e719034a6de1"/>
    <n v="5"/>
    <s v="Homme"/>
    <n v="119"/>
    <n v="24"/>
    <n v="16.899999999999999"/>
    <m/>
    <m/>
    <d v="1899-12-30T21:44:00"/>
    <d v="1899-12-30T08:51:00"/>
    <n v="636"/>
    <n v="560.5"/>
    <n v="88"/>
    <n v="76.2"/>
    <m/>
    <n v="29.7"/>
    <n v="86"/>
    <n v="15.9"/>
    <n v="8.8000000000000007"/>
    <n v="41.1"/>
    <n v="24.4"/>
    <n v="25.7"/>
    <n v="75"/>
    <n v="26"/>
    <n v="2.5"/>
    <n v="151"/>
    <x v="48"/>
    <n v="100.7"/>
    <n v="65.5"/>
    <n v="2.7832292595896519"/>
    <n v="3.0508474576271185"/>
    <n v="0"/>
    <x v="4"/>
    <x v="3"/>
    <n v="0"/>
    <n v="31"/>
    <n v="15"/>
    <n v="79"/>
    <n v="125"/>
    <n v="15.2"/>
    <n v="19.8"/>
    <x v="35"/>
    <n v="10"/>
    <n v="14.5"/>
    <n v="17.7"/>
    <n v="12"/>
    <n v="13.5"/>
    <n v="81"/>
    <n v="8.6999999999999993"/>
    <n v="88"/>
    <n v="97.4"/>
    <n v="0"/>
    <n v="82"/>
    <n v="115"/>
    <n v="59"/>
    <n v="43.1"/>
    <n v="83.5"/>
    <n v="8.5"/>
    <n v="3.9"/>
    <n v="72.099999999999994"/>
    <n v="95"/>
    <n v="72.099999999999994"/>
    <n v="100"/>
    <x v="0"/>
    <x v="0"/>
    <x v="0"/>
    <m/>
    <x v="0"/>
    <m/>
    <n v="5"/>
    <n v="10"/>
    <n v="0"/>
  </r>
  <r>
    <n v="58"/>
    <n v="58"/>
    <s v="Abygaelle BANCE"/>
    <s v="BAAB10092008"/>
    <x v="0"/>
    <s v="P"/>
    <s v="O"/>
    <m/>
    <x v="4"/>
    <x v="4"/>
    <x v="2"/>
    <x v="0"/>
    <x v="0"/>
    <x v="0"/>
    <x v="0"/>
    <d v="2018-05-28T00:00:00"/>
    <s v="A1"/>
    <s v="1d18dff9-5eeb-4841-8554-466ea904fdd5"/>
    <n v="9"/>
    <s v="Femme"/>
    <n v="134"/>
    <n v="42"/>
    <n v="23.4"/>
    <m/>
    <m/>
    <d v="1899-12-30T19:35:00"/>
    <d v="1899-12-30T06:30:00"/>
    <n v="650"/>
    <n v="624"/>
    <n v="96"/>
    <n v="26"/>
    <m/>
    <n v="5.3"/>
    <n v="98.5"/>
    <n v="4.8"/>
    <n v="2.8"/>
    <n v="55"/>
    <n v="18"/>
    <n v="24.1"/>
    <n v="63"/>
    <n v="23"/>
    <n v="2.1"/>
    <n v="122"/>
    <x v="36"/>
    <n v="87.1"/>
    <n v="73"/>
    <n v="2.2115384615384617"/>
    <n v="2.4134615384615383"/>
    <n v="86"/>
    <x v="37"/>
    <x v="29"/>
    <n v="0"/>
    <n v="0"/>
    <n v="6"/>
    <n v="37"/>
    <n v="43"/>
    <n v="10.5"/>
    <n v="20.3"/>
    <x v="36"/>
    <n v="8"/>
    <n v="2.9"/>
    <n v="6.4"/>
    <n v="2.8"/>
    <n v="3.1"/>
    <n v="23"/>
    <n v="2.2000000000000002"/>
    <n v="72"/>
    <n v="94.9"/>
    <n v="1.7"/>
    <n v="75"/>
    <n v="124"/>
    <n v="50"/>
    <n v="40.4"/>
    <n v="39.200000000000003"/>
    <n v="9.8000000000000007"/>
    <n v="3.7"/>
    <n v="47.9"/>
    <n v="99"/>
    <n v="47.9"/>
    <n v="100"/>
    <x v="0"/>
    <x v="1"/>
    <x v="1"/>
    <m/>
    <x v="0"/>
    <m/>
    <n v="10"/>
    <n v="10"/>
    <n v="0"/>
  </r>
  <r>
    <n v="59"/>
    <n v="59"/>
    <s v="Asta KONTE"/>
    <s v="KOAS06112007"/>
    <x v="8"/>
    <s v="P"/>
    <s v="O"/>
    <m/>
    <x v="1"/>
    <x v="7"/>
    <x v="2"/>
    <x v="0"/>
    <x v="0"/>
    <x v="0"/>
    <x v="0"/>
    <d v="2018-05-26T00:00:00"/>
    <s v="A1"/>
    <s v="c2d018b4-1edd-4dd0-8f2c-5b4b72797cd7"/>
    <n v="10"/>
    <s v="Femme"/>
    <n v="147"/>
    <n v="44"/>
    <n v="20.399999999999999"/>
    <m/>
    <m/>
    <d v="1899-12-30T00:34:00"/>
    <d v="1899-12-30T09:02:00"/>
    <n v="501.5"/>
    <n v="489"/>
    <n v="98"/>
    <n v="12.5"/>
    <m/>
    <n v="5.5"/>
    <n v="58.5"/>
    <n v="3.6"/>
    <n v="2.7"/>
    <n v="48.9"/>
    <n v="17.399999999999999"/>
    <n v="31.1"/>
    <n v="72"/>
    <n v="19"/>
    <n v="2.2999999999999998"/>
    <n v="78"/>
    <x v="35"/>
    <n v="103.1"/>
    <n v="66.3"/>
    <n v="2.3312883435582821"/>
    <n v="2.6134969325153374"/>
    <n v="80"/>
    <x v="42"/>
    <x v="1"/>
    <n v="0"/>
    <n v="1"/>
    <n v="1"/>
    <n v="14"/>
    <n v="16"/>
    <n v="10.9"/>
    <n v="15.6"/>
    <x v="37"/>
    <n v="3.2"/>
    <n v="1.4"/>
    <n v="3.1"/>
    <n v="1.4"/>
    <n v="1.1000000000000001"/>
    <n v="4"/>
    <n v="0.5"/>
    <n v="83"/>
    <n v="97.1"/>
    <n v="0.1"/>
    <n v="70"/>
    <n v="109"/>
    <n v="54"/>
    <n v="0"/>
    <n v="0"/>
    <n v="3.1"/>
    <n v="4.8"/>
    <n v="96.7"/>
    <n v="98"/>
    <n v="96.7"/>
    <n v="100"/>
    <x v="0"/>
    <x v="0"/>
    <x v="0"/>
    <m/>
    <x v="0"/>
    <m/>
    <n v="10"/>
    <n v="10"/>
    <n v="0"/>
  </r>
  <r>
    <n v="60"/>
    <n v="60"/>
    <s v="Giovanni RAGO"/>
    <s v="RAGI14122009"/>
    <x v="1"/>
    <s v="P"/>
    <s v="O"/>
    <m/>
    <x v="1"/>
    <x v="4"/>
    <x v="0"/>
    <x v="0"/>
    <x v="0"/>
    <x v="0"/>
    <x v="0"/>
    <d v="2018-05-22T00:00:00"/>
    <s v="A1"/>
    <s v="ccec1a41-696c-4ed7-aa17-5c142f0990d4"/>
    <n v="8"/>
    <s v="Homme"/>
    <n v="130"/>
    <n v="27"/>
    <n v="16"/>
    <m/>
    <m/>
    <d v="1899-12-30T22:10:00"/>
    <d v="1899-12-30T08:04:00"/>
    <n v="582"/>
    <n v="553"/>
    <n v="95"/>
    <n v="29"/>
    <m/>
    <n v="13"/>
    <n v="80"/>
    <n v="7.1"/>
    <n v="4.3"/>
    <n v="46.2"/>
    <n v="22.4"/>
    <n v="27"/>
    <n v="57"/>
    <n v="29"/>
    <n v="3"/>
    <n v="114"/>
    <x v="11"/>
    <n v="84"/>
    <n v="68.599999999999994"/>
    <n v="3.1464737793851718"/>
    <n v="3.4719710669077757"/>
    <n v="85"/>
    <x v="43"/>
    <x v="30"/>
    <n v="0"/>
    <n v="4"/>
    <n v="1"/>
    <n v="1"/>
    <n v="6"/>
    <n v="11.7"/>
    <n v="22.3"/>
    <x v="38"/>
    <n v="1.6"/>
    <n v="0.3"/>
    <n v="0.6"/>
    <n v="0.7"/>
    <n v="0.2"/>
    <n v="1"/>
    <n v="0.1"/>
    <n v="84"/>
    <n v="97.3"/>
    <n v="0.9"/>
    <n v="66"/>
    <n v="129"/>
    <n v="48"/>
    <n v="40.799999999999997"/>
    <n v="7.3"/>
    <n v="5.7"/>
    <n v="3"/>
    <n v="68.8"/>
    <n v="68.8"/>
    <n v="100"/>
    <n v="100"/>
    <x v="0"/>
    <x v="0"/>
    <x v="0"/>
    <m/>
    <x v="0"/>
    <m/>
    <n v="7"/>
    <n v="7"/>
    <n v="5"/>
  </r>
  <r>
    <n v="61"/>
    <n v="61"/>
    <s v="FLORE SAINT-RAYMOND"/>
    <s v="SRFL05122010"/>
    <x v="11"/>
    <m/>
    <m/>
    <m/>
    <x v="6"/>
    <x v="0"/>
    <x v="0"/>
    <x v="0"/>
    <x v="0"/>
    <x v="0"/>
    <x v="0"/>
    <d v="2018-05-16T00:00:00"/>
    <s v="A1"/>
    <s v="e68fa80f-e053-4a15-9f23-e15a55713ebc"/>
    <n v="7"/>
    <s v="Femme"/>
    <n v="122"/>
    <n v="27"/>
    <n v="18.100000000000001"/>
    <m/>
    <m/>
    <d v="1899-12-30T20:00:00"/>
    <d v="1899-12-30T07:01:00"/>
    <n v="655"/>
    <n v="612.5"/>
    <n v="94"/>
    <n v="42.5"/>
    <m/>
    <n v="6"/>
    <n v="80.5"/>
    <n v="7.3"/>
    <n v="2.7"/>
    <n v="42.9"/>
    <n v="23.4"/>
    <n v="30.9"/>
    <n v="56"/>
    <n v="16"/>
    <n v="1.5"/>
    <n v="89"/>
    <x v="49"/>
    <n v="86.9"/>
    <n v="66.3"/>
    <n v="1.5673469387755101"/>
    <n v="1.7142857142857142"/>
    <n v="52"/>
    <x v="44"/>
    <x v="0"/>
    <n v="0"/>
    <n v="3"/>
    <n v="9"/>
    <n v="41"/>
    <n v="53"/>
    <n v="9.5"/>
    <n v="18.399999999999999"/>
    <x v="26"/>
    <n v="12.7"/>
    <n v="1.8"/>
    <n v="6.9"/>
    <n v="3.2"/>
    <n v="4.2"/>
    <n v="11"/>
    <n v="1.1000000000000001"/>
    <n v="92"/>
    <n v="96.5"/>
    <n v="0"/>
    <n v="82"/>
    <n v="116"/>
    <n v="56"/>
    <n v="1.5"/>
    <n v="28"/>
    <n v="13"/>
    <n v="3.5"/>
    <n v="99.9"/>
    <n v="99.9"/>
    <n v="100"/>
    <n v="100"/>
    <x v="0"/>
    <x v="0"/>
    <x v="1"/>
    <m/>
    <x v="0"/>
    <m/>
    <n v="10"/>
    <n v="10"/>
    <n v="0"/>
  </r>
  <r>
    <n v="62"/>
    <n v="62"/>
    <s v="EVAN COMBAULT"/>
    <s v="COEV09072011"/>
    <x v="7"/>
    <s v="P"/>
    <s v="O"/>
    <m/>
    <x v="3"/>
    <x v="7"/>
    <x v="0"/>
    <x v="0"/>
    <x v="0"/>
    <x v="0"/>
    <x v="0"/>
    <d v="2018-05-04T00:00:00"/>
    <s v="A1"/>
    <s v="75ef4a2f-c9ff-45b7-8151-598b5856584e"/>
    <n v="6"/>
    <s v="Homme"/>
    <n v="120"/>
    <n v="25"/>
    <n v="17.399999999999999"/>
    <m/>
    <m/>
    <d v="1899-12-30T21:30:00"/>
    <d v="1899-12-30T07:44:00"/>
    <n v="602.5"/>
    <n v="508"/>
    <n v="84"/>
    <n v="94.5"/>
    <m/>
    <n v="12.5"/>
    <n v="63.5"/>
    <n v="17.399999999999999"/>
    <n v="3.9"/>
    <n v="46.9"/>
    <n v="24.2"/>
    <n v="25"/>
    <n v="49"/>
    <n v="18"/>
    <n v="1.8"/>
    <n v="32"/>
    <x v="50"/>
    <n v="74"/>
    <n v="71.099999999999994"/>
    <n v="2.1259842519685042"/>
    <n v="2.3385826771653542"/>
    <n v="45"/>
    <x v="45"/>
    <x v="31"/>
    <n v="0"/>
    <n v="2"/>
    <n v="1"/>
    <n v="5"/>
    <n v="8"/>
    <n v="8.3000000000000007"/>
    <n v="14.3"/>
    <x v="19"/>
    <n v="1.9"/>
    <n v="0.6"/>
    <n v="1"/>
    <n v="0.9"/>
    <n v="0.6"/>
    <n v="6"/>
    <n v="0.7"/>
    <n v="91"/>
    <n v="96.4"/>
    <n v="0"/>
    <n v="76"/>
    <n v="115"/>
    <n v="57"/>
    <n v="0.3"/>
    <n v="66.7"/>
    <n v="14.5"/>
    <n v="3.2"/>
    <n v="78.900000000000006"/>
    <n v="99.8"/>
    <n v="78.900000000000006"/>
    <n v="100"/>
    <x v="0"/>
    <x v="2"/>
    <x v="0"/>
    <m/>
    <x v="0"/>
    <m/>
    <n v="10"/>
    <n v="10"/>
    <n v="0"/>
  </r>
  <r>
    <n v="63"/>
    <n v="63"/>
    <s v="MARION LEON"/>
    <s v="LEMA17082009"/>
    <x v="1"/>
    <s v="P"/>
    <s v="O"/>
    <m/>
    <x v="2"/>
    <x v="4"/>
    <x v="2"/>
    <x v="0"/>
    <x v="0"/>
    <x v="0"/>
    <x v="0"/>
    <d v="2018-05-02T00:00:00"/>
    <s v="A1"/>
    <s v="fef3c42b-8dad-4ca1-9942-e32851a952e4"/>
    <n v="8"/>
    <s v="Femme"/>
    <n v="141"/>
    <n v="45"/>
    <n v="22.6"/>
    <m/>
    <m/>
    <d v="1899-12-30T20:40:00"/>
    <d v="1899-12-30T06:33:00"/>
    <n v="593"/>
    <n v="458"/>
    <n v="77"/>
    <n v="135"/>
    <m/>
    <n v="18.5"/>
    <n v="94.5"/>
    <n v="22.8"/>
    <n v="9.1999999999999993"/>
    <n v="38.200000000000003"/>
    <n v="26.1"/>
    <n v="26.5"/>
    <n v="111"/>
    <n v="50"/>
    <n v="5.0999999999999996"/>
    <n v="83"/>
    <x v="51"/>
    <n v="137.5"/>
    <n v="64.300000000000011"/>
    <n v="6.5502183406113534"/>
    <n v="7.2183406113537121"/>
    <n v="252"/>
    <x v="46"/>
    <x v="32"/>
    <n v="0"/>
    <n v="0"/>
    <n v="0"/>
    <n v="11"/>
    <n v="11"/>
    <m/>
    <n v="12.7"/>
    <x v="39"/>
    <n v="1.5"/>
    <n v="1.4"/>
    <n v="2.4"/>
    <n v="0.7"/>
    <n v="1.3"/>
    <n v="4"/>
    <n v="0.5"/>
    <n v="82"/>
    <n v="97.4"/>
    <n v="0.1"/>
    <n v="73"/>
    <n v="180"/>
    <n v="57"/>
    <n v="22.1"/>
    <n v="19.7"/>
    <n v="24.7"/>
    <n v="4.3"/>
    <n v="94"/>
    <n v="94.5"/>
    <n v="94"/>
    <n v="100"/>
    <x v="0"/>
    <x v="0"/>
    <x v="0"/>
    <m/>
    <x v="0"/>
    <m/>
    <n v="10"/>
    <n v="10"/>
    <n v="0"/>
  </r>
  <r>
    <n v="64"/>
    <n v="64"/>
    <s v="MAEL DENIS"/>
    <s v="DEMA09012011"/>
    <x v="11"/>
    <s v="P"/>
    <s v="O"/>
    <m/>
    <x v="3"/>
    <x v="0"/>
    <x v="0"/>
    <x v="0"/>
    <x v="0"/>
    <x v="0"/>
    <x v="0"/>
    <d v="2018-04-27T00:00:00"/>
    <s v="A1"/>
    <s v="f24dec05-d133-41ea-8e24-9d32c0539a9a"/>
    <n v="7"/>
    <s v="Homme"/>
    <n v="131"/>
    <n v="27"/>
    <n v="15.7"/>
    <m/>
    <m/>
    <d v="1899-12-30T20:29:00"/>
    <d v="1899-12-30T07:41:00"/>
    <n v="642.5"/>
    <n v="600.5"/>
    <n v="93"/>
    <n v="42"/>
    <m/>
    <n v="29"/>
    <n v="129.5"/>
    <n v="10.6"/>
    <n v="6"/>
    <n v="52.7"/>
    <n v="17.2"/>
    <n v="24.1"/>
    <n v="94"/>
    <n v="44"/>
    <n v="4.0999999999999996"/>
    <n v="130"/>
    <x v="52"/>
    <n v="118.1"/>
    <n v="69.900000000000006"/>
    <n v="4.3963363863447125"/>
    <n v="4.8059950041631971"/>
    <n v="344"/>
    <x v="47"/>
    <x v="33"/>
    <n v="2"/>
    <n v="0"/>
    <n v="6"/>
    <n v="27"/>
    <n v="35"/>
    <n v="15"/>
    <n v="12.2"/>
    <x v="40"/>
    <n v="2.1"/>
    <n v="3.9"/>
    <n v="3.8"/>
    <n v="3.2"/>
    <n v="2.1"/>
    <n v="26"/>
    <n v="2.6"/>
    <n v="88"/>
    <n v="96.7"/>
    <n v="0.1"/>
    <n v="69"/>
    <n v="112"/>
    <n v="51"/>
    <n v="10"/>
    <n v="27.7"/>
    <n v="2.8"/>
    <n v="4.2"/>
    <n v="99.5"/>
    <n v="99.5"/>
    <n v="100"/>
    <n v="100"/>
    <x v="0"/>
    <x v="1"/>
    <x v="0"/>
    <m/>
    <x v="0"/>
    <m/>
    <n v="10"/>
    <n v="10"/>
    <n v="1"/>
  </r>
  <r>
    <n v="65"/>
    <n v="65"/>
    <s v="Giulian CHATELET"/>
    <s v="CHGI21082013"/>
    <x v="2"/>
    <s v="P"/>
    <s v="O"/>
    <m/>
    <x v="1"/>
    <x v="0"/>
    <x v="0"/>
    <x v="0"/>
    <x v="0"/>
    <x v="0"/>
    <x v="0"/>
    <d v="2018-04-24T00:00:00"/>
    <s v="A1"/>
    <s v="bc02557e-2b94-457e-b773-0a9881ec9a4e"/>
    <n v="4"/>
    <s v="Homme"/>
    <n v="107"/>
    <n v="18"/>
    <n v="15.7"/>
    <m/>
    <m/>
    <d v="1899-12-30T20:44:00"/>
    <d v="1899-12-30T07:34:00"/>
    <n v="649.5"/>
    <n v="547"/>
    <n v="84"/>
    <n v="102.5"/>
    <m/>
    <n v="50"/>
    <n v="102.5"/>
    <n v="15.8"/>
    <n v="2.4"/>
    <n v="52.4"/>
    <n v="13.3"/>
    <n v="32"/>
    <n v="87"/>
    <n v="45"/>
    <n v="4.2"/>
    <n v="68"/>
    <x v="53"/>
    <n v="119"/>
    <n v="65.7"/>
    <n v="4.9360146252285189"/>
    <n v="5.3967093235831811"/>
    <n v="170"/>
    <x v="48"/>
    <x v="34"/>
    <n v="0"/>
    <n v="4"/>
    <n v="4"/>
    <n v="7"/>
    <n v="15"/>
    <n v="10.199999999999999"/>
    <n v="10.6"/>
    <x v="41"/>
    <n v="1.7"/>
    <n v="1.6"/>
    <n v="2.7"/>
    <n v="0.6"/>
    <n v="1.2"/>
    <n v="5"/>
    <n v="0.5"/>
    <n v="87"/>
    <n v="97.5"/>
    <n v="0"/>
    <n v="72"/>
    <n v="128"/>
    <n v="54"/>
    <n v="0.8"/>
    <n v="0"/>
    <n v="3.2"/>
    <n v="3.4"/>
    <n v="91.5"/>
    <n v="91.5"/>
    <n v="100"/>
    <n v="100"/>
    <x v="0"/>
    <x v="0"/>
    <x v="0"/>
    <m/>
    <x v="0"/>
    <m/>
    <s v="na"/>
    <s v="na"/>
    <s v="na"/>
  </r>
  <r>
    <n v="66"/>
    <n v="66"/>
    <s v="Teddy LEFEVRE"/>
    <s v="LETE31082009"/>
    <x v="1"/>
    <s v="P"/>
    <s v="O"/>
    <m/>
    <x v="4"/>
    <x v="4"/>
    <x v="8"/>
    <x v="0"/>
    <x v="0"/>
    <x v="0"/>
    <x v="0"/>
    <d v="2018-04-20T00:00:00"/>
    <s v="A1"/>
    <s v="50c931b5-1a66-467c-9f7d-7502a7d20359"/>
    <n v="8"/>
    <s v="Homme"/>
    <n v="141"/>
    <n v="40"/>
    <n v="20.100000000000001"/>
    <m/>
    <m/>
    <d v="1899-12-30T21:30:00"/>
    <d v="1899-12-30T07:38:00"/>
    <n v="588"/>
    <n v="479.5"/>
    <n v="82"/>
    <n v="108.5"/>
    <m/>
    <n v="20"/>
    <n v="117"/>
    <n v="21.1"/>
    <n v="8.6"/>
    <n v="53.8"/>
    <n v="16.899999999999999"/>
    <n v="20.8"/>
    <n v="76"/>
    <n v="28"/>
    <n v="2.9"/>
    <n v="66"/>
    <x v="23"/>
    <n v="96.8"/>
    <n v="70.699999999999989"/>
    <n v="3.5036496350364965"/>
    <n v="3.8665276329509908"/>
    <n v="139"/>
    <x v="49"/>
    <x v="35"/>
    <n v="0"/>
    <n v="1"/>
    <n v="2"/>
    <n v="1"/>
    <n v="4"/>
    <n v="9"/>
    <n v="16.100000000000001"/>
    <x v="42"/>
    <n v="0.6"/>
    <n v="0.5"/>
    <n v="1"/>
    <n v="0.2"/>
    <n v="0.1"/>
    <n v="2"/>
    <n v="0.3"/>
    <n v="93"/>
    <n v="96.6"/>
    <n v="0"/>
    <n v="80"/>
    <n v="115"/>
    <n v="54"/>
    <n v="3.2"/>
    <n v="10.199999999999999"/>
    <n v="6.5"/>
    <n v="3.5"/>
    <n v="70.3"/>
    <n v="70.3"/>
    <n v="100"/>
    <n v="100"/>
    <x v="0"/>
    <x v="1"/>
    <x v="0"/>
    <m/>
    <x v="0"/>
    <m/>
    <n v="10"/>
    <n v="10"/>
    <n v="0"/>
  </r>
  <r>
    <n v="67"/>
    <n v="67"/>
    <s v="Alexandre RAVAUX"/>
    <s v="RAAL16092004"/>
    <x v="6"/>
    <s v="P"/>
    <s v="O"/>
    <m/>
    <x v="4"/>
    <x v="1"/>
    <x v="3"/>
    <x v="0"/>
    <x v="0"/>
    <x v="0"/>
    <x v="0"/>
    <d v="2018-04-19T00:00:00"/>
    <s v="A1"/>
    <s v="8ad97ac8-f99e-484e-9007-ea580462b374"/>
    <n v="13"/>
    <s v="Homme"/>
    <n v="163"/>
    <n v="42"/>
    <n v="15.8"/>
    <m/>
    <m/>
    <d v="1899-12-30T22:30:00"/>
    <d v="1899-12-30T06:02:00"/>
    <n v="435.5"/>
    <n v="392.5"/>
    <n v="90"/>
    <n v="43"/>
    <m/>
    <n v="17.5"/>
    <n v="108.5"/>
    <n v="13.4"/>
    <n v="6.6"/>
    <n v="51.8"/>
    <n v="16.600000000000001"/>
    <n v="25"/>
    <n v="58"/>
    <n v="15"/>
    <n v="2.1"/>
    <n v="86"/>
    <x v="54"/>
    <n v="83"/>
    <n v="68.400000000000006"/>
    <n v="2.2929936305732483"/>
    <n v="2.614012738853503"/>
    <n v="6"/>
    <x v="50"/>
    <x v="14"/>
    <n v="2"/>
    <n v="1"/>
    <n v="8"/>
    <n v="24"/>
    <n v="35"/>
    <n v="14.5"/>
    <n v="20.9"/>
    <x v="43"/>
    <n v="2.4"/>
    <n v="6.3"/>
    <n v="8.1"/>
    <n v="4.5"/>
    <n v="4.4000000000000004"/>
    <n v="4"/>
    <n v="0.6"/>
    <n v="77"/>
    <n v="97.4"/>
    <n v="1.7"/>
    <n v="76"/>
    <n v="112"/>
    <n v="58"/>
    <n v="3.6"/>
    <n v="7.8"/>
    <n v="23.6"/>
    <n v="5"/>
    <n v="98.8"/>
    <n v="98.8"/>
    <n v="100"/>
    <n v="100"/>
    <x v="0"/>
    <x v="0"/>
    <x v="0"/>
    <m/>
    <x v="0"/>
    <m/>
    <n v="8"/>
    <n v="8"/>
    <n v="0"/>
  </r>
  <r>
    <n v="68"/>
    <n v="68"/>
    <s v="Arthur LAMOUROUX"/>
    <s v="LAAR09022003"/>
    <x v="13"/>
    <m/>
    <m/>
    <m/>
    <x v="4"/>
    <x v="9"/>
    <x v="8"/>
    <x v="4"/>
    <x v="0"/>
    <x v="0"/>
    <x v="0"/>
    <d v="2018-04-18T00:00:00"/>
    <s v="A1"/>
    <s v="8a99b140-36c0-4195-9213-df867c5edb01"/>
    <n v="15"/>
    <s v="Homme"/>
    <n v="175"/>
    <n v="50"/>
    <n v="16.3"/>
    <m/>
    <m/>
    <d v="1899-12-30T23:38:00"/>
    <d v="1899-12-30T11:15:00"/>
    <n v="696.5"/>
    <n v="676"/>
    <n v="97"/>
    <n v="20.5"/>
    <m/>
    <n v="0.1"/>
    <n v="60.5"/>
    <n v="3"/>
    <n v="2"/>
    <n v="52.7"/>
    <n v="17.399999999999999"/>
    <n v="28"/>
    <n v="71"/>
    <n v="25"/>
    <n v="2.2000000000000002"/>
    <n v="135"/>
    <x v="55"/>
    <n v="99"/>
    <n v="70.099999999999994"/>
    <n v="2.2189349112426036"/>
    <n v="2.4142011834319526"/>
    <n v="12"/>
    <x v="51"/>
    <x v="5"/>
    <n v="0"/>
    <n v="5"/>
    <n v="2"/>
    <n v="68"/>
    <n v="75"/>
    <n v="11.2"/>
    <n v="28"/>
    <x v="44"/>
    <n v="14"/>
    <n v="3.8"/>
    <n v="13.8"/>
    <n v="2"/>
    <n v="5.5"/>
    <n v="9"/>
    <n v="0.8"/>
    <n v="93"/>
    <n v="96.6"/>
    <n v="0.4"/>
    <n v="62"/>
    <n v="109"/>
    <n v="48"/>
    <n v="47.8"/>
    <n v="27.9"/>
    <n v="6.2"/>
    <n v="2.9"/>
    <n v="70.099999999999994"/>
    <n v="70.099999999999994"/>
    <n v="100"/>
    <n v="100"/>
    <x v="0"/>
    <x v="0"/>
    <x v="0"/>
    <m/>
    <x v="0"/>
    <m/>
    <n v="5"/>
    <n v="10"/>
    <n v="0"/>
  </r>
  <r>
    <n v="69"/>
    <n v="69"/>
    <s v="Hamza ENEJARRI"/>
    <s v="ENHA04112006"/>
    <x v="4"/>
    <m/>
    <m/>
    <m/>
    <x v="2"/>
    <x v="8"/>
    <x v="9"/>
    <x v="5"/>
    <x v="3"/>
    <x v="0"/>
    <x v="0"/>
    <d v="2018-04-17T00:00:00"/>
    <s v="A1"/>
    <s v="77b94ce8-2ebb-4c4a-a67b-bff0d6ae012f"/>
    <n v="11"/>
    <s v="Homme"/>
    <n v="163"/>
    <n v="55"/>
    <n v="20.7"/>
    <m/>
    <m/>
    <d v="1899-12-30T21:00:00"/>
    <d v="1899-12-30T07:27:00"/>
    <n v="547.5"/>
    <n v="533.5"/>
    <n v="97"/>
    <n v="14"/>
    <m/>
    <n v="79"/>
    <n v="86"/>
    <n v="14.8"/>
    <n v="2.6"/>
    <n v="52.8"/>
    <n v="20.7"/>
    <n v="23.9"/>
    <n v="64"/>
    <n v="22"/>
    <n v="2.4"/>
    <n v="104"/>
    <x v="36"/>
    <n v="87.9"/>
    <n v="73.5"/>
    <n v="2.4742268041237114"/>
    <n v="2.7441424554826614"/>
    <n v="121"/>
    <x v="52"/>
    <x v="34"/>
    <n v="0"/>
    <n v="1"/>
    <n v="4"/>
    <n v="42"/>
    <n v="47"/>
    <n v="14.6"/>
    <n v="13.9"/>
    <x v="45"/>
    <n v="3.3"/>
    <n v="5.9"/>
    <n v="24.5"/>
    <n v="1.4"/>
    <n v="4.5"/>
    <n v="17"/>
    <n v="1.9"/>
    <n v="91"/>
    <n v="97.8"/>
    <n v="0"/>
    <n v="68"/>
    <n v="107"/>
    <n v="49"/>
    <n v="73.099999999999994"/>
    <n v="41.3"/>
    <n v="16.3"/>
    <n v="3.7"/>
    <n v="83.8"/>
    <n v="99.7"/>
    <n v="83.8"/>
    <n v="100"/>
    <x v="0"/>
    <x v="1"/>
    <x v="0"/>
    <m/>
    <x v="0"/>
    <m/>
    <n v="10"/>
    <n v="10"/>
    <n v="0"/>
  </r>
  <r>
    <n v="70"/>
    <n v="70"/>
    <s v="Baptiste Bessieres"/>
    <s v="BEBA22052008"/>
    <x v="0"/>
    <s v="P"/>
    <s v="O"/>
    <m/>
    <x v="1"/>
    <x v="0"/>
    <x v="0"/>
    <x v="0"/>
    <x v="0"/>
    <x v="0"/>
    <x v="0"/>
    <d v="2018-04-16T00:00:00"/>
    <s v="A1"/>
    <s v="5703b568-f568-4adf-aacb-d4a3f0817acc"/>
    <n v="9"/>
    <s v="Homme"/>
    <n v="143"/>
    <n v="40"/>
    <n v="19.600000000000001"/>
    <m/>
    <m/>
    <d v="1899-12-30T22:54:00"/>
    <d v="1899-12-30T09:18:00"/>
    <n v="619"/>
    <n v="550.5"/>
    <n v="89"/>
    <n v="68.5"/>
    <m/>
    <n v="5"/>
    <n v="132.5"/>
    <n v="11.8"/>
    <n v="2.6"/>
    <n v="42.9"/>
    <n v="31.6"/>
    <n v="22.9"/>
    <n v="69"/>
    <n v="30"/>
    <n v="2.9"/>
    <n v="63"/>
    <x v="28"/>
    <n v="91.9"/>
    <n v="74.5"/>
    <n v="3.2697547683923704"/>
    <n v="3.5858310626702998"/>
    <n v="0"/>
    <x v="4"/>
    <x v="3"/>
    <n v="0"/>
    <n v="3"/>
    <n v="13"/>
    <n v="19"/>
    <n v="35"/>
    <n v="9.1999999999999993"/>
    <n v="16.8"/>
    <x v="3"/>
    <n v="3.3"/>
    <n v="4"/>
    <n v="4"/>
    <n v="3.4"/>
    <n v="2.8"/>
    <n v="16"/>
    <n v="1.7"/>
    <n v="90"/>
    <n v="93.9"/>
    <n v="0"/>
    <n v="70"/>
    <n v="112"/>
    <n v="52"/>
    <n v="22.7"/>
    <n v="24.2"/>
    <n v="9.4"/>
    <n v="3.3"/>
    <n v="100"/>
    <n v="100"/>
    <n v="100"/>
    <n v="100"/>
    <x v="0"/>
    <x v="0"/>
    <x v="0"/>
    <m/>
    <x v="0"/>
    <m/>
    <n v="10"/>
    <n v="10"/>
    <n v="1"/>
  </r>
  <r>
    <n v="71"/>
    <n v="71"/>
    <s v="Nathan Tonnet"/>
    <s v="TONA08092007"/>
    <x v="8"/>
    <s v="P"/>
    <s v="O"/>
    <m/>
    <x v="2"/>
    <x v="2"/>
    <x v="0"/>
    <x v="0"/>
    <x v="0"/>
    <x v="0"/>
    <x v="0"/>
    <d v="2018-04-13T00:00:00"/>
    <s v="A1"/>
    <s v="e39b0b18-e448-4b18-962f-a017e5820785"/>
    <n v="10"/>
    <s v="Homme"/>
    <n v="144"/>
    <n v="41.4"/>
    <n v="20"/>
    <m/>
    <m/>
    <d v="1899-12-30T21:35:00"/>
    <d v="1899-12-30T08:05:00"/>
    <n v="591"/>
    <n v="508"/>
    <n v="86"/>
    <n v="83"/>
    <m/>
    <n v="39.299999999999997"/>
    <n v="52.5"/>
    <n v="19.399999999999999"/>
    <n v="2"/>
    <n v="53"/>
    <n v="17.399999999999999"/>
    <n v="27.7"/>
    <n v="58"/>
    <n v="25"/>
    <n v="2.5"/>
    <n v="94"/>
    <x v="56"/>
    <n v="85.7"/>
    <n v="70.400000000000006"/>
    <n v="2.9527559055118111"/>
    <n v="3.2480314960629921"/>
    <n v="107"/>
    <x v="53"/>
    <x v="22"/>
    <n v="0"/>
    <n v="0"/>
    <n v="1"/>
    <n v="25"/>
    <n v="26"/>
    <n v="12"/>
    <n v="19.7"/>
    <x v="27"/>
    <n v="2.1"/>
    <n v="3.4"/>
    <n v="4.0999999999999996"/>
    <n v="2.8"/>
    <n v="2.4"/>
    <n v="3"/>
    <n v="0.4"/>
    <n v="86"/>
    <n v="96.7"/>
    <n v="0.6"/>
    <n v="60"/>
    <n v="106"/>
    <n v="47"/>
    <n v="12.1"/>
    <n v="41.2"/>
    <n v="9"/>
    <n v="3"/>
    <n v="87.7"/>
    <n v="95.7"/>
    <n v="87.7"/>
    <n v="100"/>
    <x v="0"/>
    <x v="0"/>
    <x v="0"/>
    <m/>
    <x v="0"/>
    <m/>
    <n v="10"/>
    <n v="5"/>
    <n v="7"/>
  </r>
  <r>
    <n v="72"/>
    <n v="72"/>
    <s v="Louis De Belenet"/>
    <s v="DEBELO05122007"/>
    <x v="8"/>
    <m/>
    <m/>
    <m/>
    <x v="1"/>
    <x v="8"/>
    <x v="0"/>
    <x v="0"/>
    <x v="0"/>
    <x v="0"/>
    <x v="0"/>
    <d v="2018-04-12T00:00:00"/>
    <s v="A1"/>
    <s v="7d521a75-cb68-4947-871b-bc3577532e9f"/>
    <n v="10"/>
    <s v="Homme"/>
    <n v="138"/>
    <n v="27"/>
    <n v="14.2"/>
    <m/>
    <m/>
    <d v="1899-12-30T21:45:00"/>
    <d v="1899-12-30T06:39:00"/>
    <n v="507.2"/>
    <n v="496.2"/>
    <n v="98"/>
    <n v="11"/>
    <m/>
    <n v="27.5"/>
    <n v="159"/>
    <n v="7.2"/>
    <n v="1.7"/>
    <n v="47.4"/>
    <n v="25.2"/>
    <n v="25.7"/>
    <n v="54"/>
    <n v="17"/>
    <n v="2"/>
    <n v="91"/>
    <x v="57"/>
    <n v="79.7"/>
    <n v="72.599999999999994"/>
    <n v="2.0556227327690446"/>
    <n v="2.2974607013301087"/>
    <n v="42"/>
    <x v="44"/>
    <x v="36"/>
    <n v="0"/>
    <n v="4"/>
    <n v="4"/>
    <n v="28"/>
    <n v="36"/>
    <n v="11.3"/>
    <n v="15.4"/>
    <x v="24"/>
    <n v="11.3"/>
    <n v="2"/>
    <n v="4.5"/>
    <n v="4.3"/>
    <n v="3"/>
    <n v="6"/>
    <n v="0.7"/>
    <n v="91"/>
    <n v="97.3"/>
    <n v="0"/>
    <n v="68"/>
    <n v="104"/>
    <n v="52"/>
    <n v="1.8"/>
    <n v="34.799999999999997"/>
    <n v="14.8"/>
    <n v="3"/>
    <n v="99"/>
    <n v="99"/>
    <n v="100"/>
    <n v="100"/>
    <x v="0"/>
    <x v="1"/>
    <x v="0"/>
    <m/>
    <x v="0"/>
    <m/>
    <n v="10"/>
    <n v="10"/>
    <n v="0"/>
  </r>
  <r>
    <n v="73"/>
    <n v="73"/>
    <s v="Albane DECROP"/>
    <s v="DEAL23062008"/>
    <x v="0"/>
    <s v="P"/>
    <s v="O"/>
    <m/>
    <x v="5"/>
    <x v="8"/>
    <x v="0"/>
    <x v="0"/>
    <x v="0"/>
    <x v="0"/>
    <x v="0"/>
    <d v="2018-04-11T00:00:00"/>
    <s v="A1"/>
    <s v="7ded19cf-4699-4a0e-bec3-0ee010d33d9c"/>
    <n v="9"/>
    <s v="Femme"/>
    <n v="126"/>
    <n v="26.5"/>
    <n v="16.7"/>
    <m/>
    <m/>
    <d v="1899-12-30T21:44:00"/>
    <d v="1899-12-30T06:55:00"/>
    <n v="528.5"/>
    <n v="354"/>
    <n v="67"/>
    <n v="174.5"/>
    <m/>
    <n v="22"/>
    <n v="106.5"/>
    <n v="35.700000000000003"/>
    <n v="4.4000000000000004"/>
    <n v="55.2"/>
    <n v="18.100000000000001"/>
    <n v="22.3"/>
    <n v="51"/>
    <n v="20"/>
    <n v="2.2999999999999998"/>
    <n v="67"/>
    <x v="43"/>
    <n v="73.3"/>
    <n v="73.300000000000011"/>
    <n v="3.3898305084745761"/>
    <n v="3.7796610169491527"/>
    <n v="29"/>
    <x v="32"/>
    <x v="23"/>
    <n v="1"/>
    <n v="0"/>
    <n v="3"/>
    <n v="33"/>
    <n v="37"/>
    <n v="14.4"/>
    <n v="14.3"/>
    <x v="31"/>
    <n v="16.7"/>
    <n v="3.3"/>
    <n v="6.7"/>
    <n v="6.1"/>
    <n v="5.8"/>
    <n v="10"/>
    <n v="1.7"/>
    <n v="93"/>
    <n v="97.9"/>
    <n v="0"/>
    <n v="72"/>
    <n v="112"/>
    <n v="50"/>
    <n v="0.2"/>
    <n v="66.7"/>
    <n v="17.3"/>
    <n v="3.2"/>
    <n v="92.8"/>
    <n v="99.7"/>
    <n v="92.8"/>
    <n v="100"/>
    <x v="0"/>
    <x v="1"/>
    <x v="1"/>
    <m/>
    <x v="0"/>
    <m/>
    <n v="5"/>
    <n v="8"/>
    <n v="7"/>
  </r>
  <r>
    <n v="74"/>
    <n v="74"/>
    <s v="Alexis  ROGER"/>
    <s v="ROAL25102007"/>
    <x v="8"/>
    <m/>
    <m/>
    <m/>
    <x v="2"/>
    <x v="2"/>
    <x v="5"/>
    <x v="0"/>
    <x v="0"/>
    <x v="0"/>
    <x v="0"/>
    <d v="2018-04-10T00:00:00"/>
    <s v="A1"/>
    <s v="5a71d69b-b7ce-4a9b-a3ad-a71ef47ec8d0"/>
    <n v="10"/>
    <s v="Homme"/>
    <n v="135"/>
    <n v="31"/>
    <n v="17"/>
    <m/>
    <m/>
    <d v="1899-12-30T21:30:00"/>
    <d v="1899-12-30T07:57:00"/>
    <n v="617"/>
    <n v="465"/>
    <n v="75"/>
    <n v="152"/>
    <m/>
    <n v="10.5"/>
    <n v="426"/>
    <n v="25.9"/>
    <n v="4.5"/>
    <n v="51.6"/>
    <n v="30.5"/>
    <n v="13.3"/>
    <n v="60"/>
    <n v="31"/>
    <n v="3"/>
    <n v="87"/>
    <x v="58"/>
    <n v="73.3"/>
    <n v="82.1"/>
    <n v="4"/>
    <n v="4.387096774193548"/>
    <n v="0"/>
    <x v="4"/>
    <x v="3"/>
    <n v="0"/>
    <n v="1"/>
    <n v="6"/>
    <n v="68"/>
    <n v="75"/>
    <n v="12.1"/>
    <n v="21.5"/>
    <x v="46"/>
    <n v="5.8"/>
    <n v="10.3"/>
    <n v="9.1"/>
    <n v="6.6"/>
    <n v="8.1"/>
    <n v="12"/>
    <n v="1.4"/>
    <n v="91"/>
    <n v="96.8"/>
    <n v="0"/>
    <n v="75"/>
    <n v="115"/>
    <n v="54"/>
    <n v="234.3"/>
    <n v="55.4"/>
    <n v="46.8"/>
    <n v="3.4"/>
    <n v="99.8"/>
    <n v="99.8"/>
    <n v="100"/>
    <n v="100"/>
    <x v="0"/>
    <x v="0"/>
    <x v="1"/>
    <m/>
    <x v="0"/>
    <m/>
    <n v="8"/>
    <n v="7"/>
    <n v="9"/>
  </r>
  <r>
    <n v="75"/>
    <n v="75"/>
    <s v="HUGO PLANTON"/>
    <s v="PLHU20072005"/>
    <x v="3"/>
    <s v="P"/>
    <s v="O"/>
    <m/>
    <x v="4"/>
    <x v="3"/>
    <x v="0"/>
    <x v="0"/>
    <x v="0"/>
    <x v="0"/>
    <x v="0"/>
    <d v="2018-04-06T00:00:00"/>
    <s v="A1"/>
    <s v="4dabab5f-df40-4788-8223-177928c1d2c6"/>
    <n v="12"/>
    <s v="Homme"/>
    <n v="155"/>
    <n v="45"/>
    <n v="18.7"/>
    <m/>
    <m/>
    <d v="1899-12-30T23:00:00"/>
    <d v="1899-12-30T08:25:00"/>
    <n v="564"/>
    <n v="544"/>
    <n v="96"/>
    <n v="20"/>
    <m/>
    <n v="1"/>
    <n v="194.5"/>
    <n v="3.7"/>
    <n v="3.7"/>
    <n v="54"/>
    <n v="16.7"/>
    <n v="25.6"/>
    <n v="49"/>
    <n v="19"/>
    <n v="2"/>
    <n v="96"/>
    <x v="59"/>
    <n v="74.599999999999994"/>
    <n v="70.7"/>
    <n v="2.0955882352941178"/>
    <n v="2.3161764705882355"/>
    <n v="120"/>
    <x v="54"/>
    <x v="33"/>
    <n v="0"/>
    <n v="0"/>
    <n v="2"/>
    <n v="6"/>
    <n v="8"/>
    <n v="14"/>
    <n v="18.5"/>
    <x v="19"/>
    <n v="1.7"/>
    <n v="0.6"/>
    <n v="1.7"/>
    <n v="0.4"/>
    <n v="0.4"/>
    <n v="1"/>
    <n v="0.1"/>
    <n v="91"/>
    <n v="97.6"/>
    <n v="0"/>
    <n v="74"/>
    <n v="113"/>
    <n v="57"/>
    <n v="6"/>
    <n v="14.3"/>
    <n v="4.7"/>
    <n v="4.5"/>
    <n v="99.6"/>
    <n v="99.6"/>
    <n v="100"/>
    <n v="100"/>
    <x v="0"/>
    <x v="1"/>
    <x v="0"/>
    <m/>
    <x v="0"/>
    <m/>
    <n v="10"/>
    <n v="6"/>
    <n v="2"/>
  </r>
  <r>
    <n v="76"/>
    <n v="76"/>
    <s v="Gabriel  HOLLEVILLE"/>
    <s v="HOGA08042011"/>
    <x v="7"/>
    <s v="P"/>
    <s v="O"/>
    <m/>
    <x v="1"/>
    <x v="4"/>
    <x v="0"/>
    <x v="0"/>
    <x v="0"/>
    <x v="0"/>
    <x v="0"/>
    <d v="2018-04-04T00:00:00"/>
    <s v="A1"/>
    <s v="f66185cc-5674-41a4-acc7-f30c73ed256b"/>
    <n v="6"/>
    <s v="Homme"/>
    <n v="115"/>
    <n v="25"/>
    <n v="18.899999999999999"/>
    <m/>
    <m/>
    <d v="1899-12-30T19:40:00"/>
    <d v="1899-12-30T07:24:00"/>
    <n v="703.3"/>
    <n v="633"/>
    <n v="90"/>
    <n v="70.3"/>
    <m/>
    <n v="12.3"/>
    <n v="116.3"/>
    <n v="10"/>
    <n v="1.2"/>
    <n v="52.2"/>
    <n v="22.5"/>
    <n v="24.1"/>
    <n v="58"/>
    <n v="11"/>
    <n v="0.9"/>
    <n v="106"/>
    <x v="17"/>
    <n v="82.1"/>
    <n v="74.7"/>
    <n v="1.0426540284360191"/>
    <n v="1.127962085308057"/>
    <n v="88"/>
    <x v="22"/>
    <x v="28"/>
    <n v="0"/>
    <n v="0"/>
    <n v="2"/>
    <n v="7"/>
    <n v="9"/>
    <n v="10"/>
    <n v="9.3000000000000007"/>
    <x v="19"/>
    <n v="0.4"/>
    <n v="1"/>
    <n v="4.4000000000000004"/>
    <n v="0.3"/>
    <n v="0.6"/>
    <n v="2"/>
    <n v="0.2"/>
    <n v="83"/>
    <n v="97.5"/>
    <n v="0"/>
    <n v="77"/>
    <n v="179"/>
    <n v="53"/>
    <n v="7.1"/>
    <n v="55"/>
    <n v="8"/>
    <n v="3"/>
    <n v="66.599999999999994"/>
    <n v="66.599999999999994"/>
    <n v="100"/>
    <n v="100"/>
    <x v="0"/>
    <x v="1"/>
    <x v="0"/>
    <m/>
    <x v="0"/>
    <m/>
    <n v="10"/>
    <n v="6"/>
    <n v="10"/>
  </r>
  <r>
    <n v="77"/>
    <n v="77"/>
    <s v="Eliott UNTEREINER"/>
    <s v="UNEL25012011"/>
    <x v="11"/>
    <s v="P"/>
    <s v="O"/>
    <m/>
    <x v="2"/>
    <x v="3"/>
    <x v="0"/>
    <x v="0"/>
    <x v="0"/>
    <x v="0"/>
    <x v="0"/>
    <d v="2018-03-30T00:00:00"/>
    <s v="A1"/>
    <s v="4a42c5e4-dbbf-4fe4-a793-8e8350b8392c"/>
    <n v="7"/>
    <s v="Homme"/>
    <n v="128"/>
    <n v="26"/>
    <n v="15.9"/>
    <m/>
    <m/>
    <d v="1899-12-30T21:26:00"/>
    <d v="1899-12-30T06:55:00"/>
    <n v="569"/>
    <n v="541.5"/>
    <n v="95"/>
    <n v="27.5"/>
    <m/>
    <n v="9.5"/>
    <n v="152.5"/>
    <n v="4.8"/>
    <n v="2.8"/>
    <n v="54.6"/>
    <n v="17.8"/>
    <n v="24.8"/>
    <n v="36"/>
    <n v="9"/>
    <n v="0.9"/>
    <n v="84"/>
    <x v="60"/>
    <n v="60.8"/>
    <n v="72.400000000000006"/>
    <n v="0.99722991689750695"/>
    <n v="1.0969529085872576"/>
    <n v="21"/>
    <x v="55"/>
    <x v="7"/>
    <n v="0"/>
    <n v="2"/>
    <n v="12"/>
    <n v="51"/>
    <n v="65"/>
    <n v="11.8"/>
    <n v="14"/>
    <x v="6"/>
    <n v="14.7"/>
    <n v="4.7"/>
    <n v="8.6999999999999993"/>
    <n v="4.5999999999999996"/>
    <n v="4.9000000000000004"/>
    <n v="31"/>
    <n v="3.4"/>
    <n v="91"/>
    <n v="96.3"/>
    <n v="0"/>
    <n v="66"/>
    <n v="104"/>
    <n v="50"/>
    <n v="10.4"/>
    <n v="10.4"/>
    <n v="2.4"/>
    <n v="3.5"/>
    <n v="77.900000000000006"/>
    <n v="99.9"/>
    <n v="77.900000000000006"/>
    <n v="100"/>
    <x v="0"/>
    <x v="2"/>
    <x v="0"/>
    <m/>
    <x v="0"/>
    <m/>
    <n v="10"/>
    <n v="10"/>
    <n v="0"/>
  </r>
  <r>
    <n v="78"/>
    <n v="78"/>
    <s v="WISSEM EL HAMED"/>
    <s v="ELHAWI27122007"/>
    <x v="8"/>
    <s v="P"/>
    <s v="O"/>
    <m/>
    <x v="2"/>
    <x v="7"/>
    <x v="0"/>
    <x v="0"/>
    <x v="0"/>
    <x v="0"/>
    <x v="0"/>
    <d v="2018-03-26T00:00:00"/>
    <s v="A1"/>
    <s v="11c0c72d-51f6-4c4e-a02b-ecf908762769"/>
    <n v="10"/>
    <s v="Homme"/>
    <n v="125"/>
    <n v="23"/>
    <n v="14.7"/>
    <m/>
    <m/>
    <d v="1899-12-30T20:30:00"/>
    <d v="1899-12-30T06:05:00"/>
    <n v="544.5"/>
    <n v="482.5"/>
    <n v="89"/>
    <n v="62"/>
    <m/>
    <n v="30.5"/>
    <n v="123.5"/>
    <n v="16.100000000000001"/>
    <n v="3"/>
    <n v="58.3"/>
    <n v="22.8"/>
    <n v="15.9"/>
    <n v="42"/>
    <n v="8"/>
    <n v="0.9"/>
    <n v="106"/>
    <x v="61"/>
    <n v="57.9"/>
    <n v="81.099999999999994"/>
    <n v="0.99481865284974091"/>
    <n v="1.1067357512953369"/>
    <n v="47"/>
    <x v="56"/>
    <x v="17"/>
    <n v="0"/>
    <n v="1"/>
    <n v="1"/>
    <n v="7"/>
    <n v="9"/>
    <n v="15.2"/>
    <n v="38.700000000000003"/>
    <x v="47"/>
    <n v="3.9"/>
    <n v="0.6"/>
    <n v="1.6"/>
    <n v="0.8"/>
    <n v="3.4"/>
    <n v="3"/>
    <n v="0.4"/>
    <n v="94"/>
    <n v="97.5"/>
    <n v="0"/>
    <n v="71"/>
    <n v="101"/>
    <n v="53"/>
    <n v="8.6999999999999993"/>
    <n v="33.6"/>
    <n v="9.6"/>
    <n v="3"/>
    <n v="90.4"/>
    <n v="99.2"/>
    <n v="90.4"/>
    <n v="100"/>
    <x v="0"/>
    <x v="0"/>
    <x v="1"/>
    <m/>
    <x v="0"/>
    <m/>
    <n v="9"/>
    <n v="10"/>
    <n v="0"/>
  </r>
  <r>
    <n v="80"/>
    <n v="80"/>
    <s v="YASSIR DAOUDI"/>
    <s v="DAYA23092009"/>
    <x v="1"/>
    <s v="P"/>
    <s v="O"/>
    <m/>
    <x v="1"/>
    <x v="1"/>
    <x v="5"/>
    <x v="0"/>
    <x v="0"/>
    <x v="0"/>
    <x v="0"/>
    <d v="2018-03-16T00:00:00"/>
    <s v="A1"/>
    <s v="6ded82fc-35d3-467b-9dc0-8c8cb2608bcf"/>
    <n v="8"/>
    <s v="Homme"/>
    <n v="121"/>
    <n v="20"/>
    <n v="13.7"/>
    <m/>
    <m/>
    <d v="1899-12-30T19:00:00"/>
    <d v="1899-12-30T11:58:00"/>
    <n v="908"/>
    <n v="876"/>
    <n v="96"/>
    <n v="32"/>
    <m/>
    <n v="110.4"/>
    <n v="143.5"/>
    <n v="13.9"/>
    <n v="0.5"/>
    <n v="45.1"/>
    <n v="19.5"/>
    <n v="34.9"/>
    <n v="56"/>
    <n v="10"/>
    <n v="0.7"/>
    <n v="399"/>
    <x v="62"/>
    <n v="90.9"/>
    <n v="64.599999999999994"/>
    <n v="0.68493150684931503"/>
    <n v="0.73287671232876717"/>
    <n v="19"/>
    <x v="29"/>
    <x v="3"/>
    <n v="14"/>
    <n v="23"/>
    <n v="1"/>
    <n v="71"/>
    <n v="109"/>
    <n v="21.2"/>
    <n v="31.8"/>
    <x v="48"/>
    <n v="2.2000000000000002"/>
    <n v="10.3"/>
    <n v="7.6"/>
    <n v="6.4"/>
    <n v="0"/>
    <n v="19"/>
    <n v="1.3"/>
    <n v="79"/>
    <n v="97"/>
    <n v="0.2"/>
    <n v="76"/>
    <n v="125"/>
    <n v="59"/>
    <n v="17.600000000000001"/>
    <n v="63.1"/>
    <n v="9.4"/>
    <n v="3.4"/>
    <n v="74.7"/>
    <n v="74.7"/>
    <n v="78"/>
    <n v="78"/>
    <x v="0"/>
    <x v="0"/>
    <x v="0"/>
    <m/>
    <x v="0"/>
    <m/>
    <n v="9"/>
    <n v="9"/>
    <n v="5"/>
  </r>
  <r>
    <n v="81"/>
    <n v="81"/>
    <s v="Damian FERNANDES"/>
    <s v="FEDA09022007"/>
    <x v="4"/>
    <m/>
    <m/>
    <m/>
    <x v="1"/>
    <x v="1"/>
    <x v="0"/>
    <x v="0"/>
    <x v="0"/>
    <x v="0"/>
    <x v="0"/>
    <d v="2018-03-09T00:00:00"/>
    <s v="A1"/>
    <s v="b444c6d7-6cb7-4487-b580-a08f9021b7eb"/>
    <n v="11"/>
    <s v="Homme"/>
    <n v="148"/>
    <n v="33"/>
    <n v="15.1"/>
    <m/>
    <m/>
    <d v="1899-12-30T22:01:00"/>
    <d v="1899-12-30T08:26:00"/>
    <n v="621.5"/>
    <n v="593.5"/>
    <n v="95"/>
    <n v="28"/>
    <m/>
    <n v="3.8"/>
    <n v="175.5"/>
    <n v="5.0999999999999996"/>
    <n v="5.0999999999999996"/>
    <n v="58"/>
    <n v="14.7"/>
    <n v="22.2"/>
    <n v="84"/>
    <n v="34"/>
    <n v="3.3"/>
    <n v="169"/>
    <x v="63"/>
    <n v="106.2"/>
    <n v="72.7"/>
    <n v="3.4372367312552652"/>
    <n v="3.7708508845829822"/>
    <n v="56"/>
    <x v="57"/>
    <x v="15"/>
    <n v="0"/>
    <n v="0"/>
    <n v="3"/>
    <n v="114"/>
    <n v="117"/>
    <n v="15.9"/>
    <n v="20.2"/>
    <x v="49"/>
    <n v="2.7"/>
    <n v="14.4"/>
    <n v="14.8"/>
    <n v="11"/>
    <n v="10.3"/>
    <n v="5"/>
    <n v="0.5"/>
    <n v="89"/>
    <n v="96.7"/>
    <n v="0.1"/>
    <n v="63"/>
    <n v="115"/>
    <n v="44"/>
    <n v="0.8"/>
    <n v="50"/>
    <n v="5.7"/>
    <n v="3.4"/>
    <n v="98.9"/>
    <n v="98.9"/>
    <n v="100"/>
    <n v="100"/>
    <x v="0"/>
    <x v="1"/>
    <x v="0"/>
    <m/>
    <x v="0"/>
    <m/>
    <n v="7"/>
    <n v="7"/>
    <n v="5"/>
  </r>
  <r>
    <n v="83"/>
    <n v="83"/>
    <s v="Teo HENNEGRAVE"/>
    <s v="HETE02072008"/>
    <x v="0"/>
    <s v="P"/>
    <s v="O"/>
    <m/>
    <x v="5"/>
    <x v="9"/>
    <x v="0"/>
    <x v="0"/>
    <x v="0"/>
    <x v="0"/>
    <x v="0"/>
    <d v="2018-03-05T00:00:00"/>
    <s v="A1"/>
    <s v="bfd43e5c-7d3f-4797-891b-e44e29f9030e"/>
    <n v="9"/>
    <s v="Homme"/>
    <n v="143"/>
    <n v="29"/>
    <n v="14.2"/>
    <m/>
    <m/>
    <d v="1899-12-30T19:55:00"/>
    <d v="1899-12-30T06:38:00"/>
    <n v="602"/>
    <n v="442.5"/>
    <n v="74"/>
    <n v="159.9"/>
    <m/>
    <n v="40.6"/>
    <n v="82"/>
    <n v="31.2"/>
    <n v="5.4"/>
    <n v="40.9"/>
    <n v="30.7"/>
    <n v="22.9"/>
    <n v="56"/>
    <n v="14"/>
    <n v="1.4"/>
    <n v="106"/>
    <x v="33"/>
    <n v="78.900000000000006"/>
    <n v="71.599999999999994"/>
    <n v="1.8983050847457628"/>
    <n v="2.0881355932203389"/>
    <n v="0"/>
    <x v="4"/>
    <x v="3"/>
    <n v="1"/>
    <n v="0"/>
    <n v="8"/>
    <n v="26"/>
    <n v="35"/>
    <n v="18.600000000000001"/>
    <n v="22.7"/>
    <x v="50"/>
    <n v="1.2"/>
    <n v="5.8"/>
    <n v="3.1"/>
    <n v="7.8"/>
    <n v="5.3"/>
    <n v="13"/>
    <n v="1.8"/>
    <n v="81"/>
    <n v="97.5"/>
    <n v="0.9"/>
    <n v="59"/>
    <n v="107"/>
    <n v="48"/>
    <n v="0"/>
    <n v="0"/>
    <n v="2"/>
    <n v="3.2"/>
    <n v="75.900000000000006"/>
    <n v="75.900000000000006"/>
    <n v="100"/>
    <n v="100"/>
    <x v="0"/>
    <x v="0"/>
    <x v="0"/>
    <m/>
    <x v="0"/>
    <m/>
    <n v="9"/>
    <n v="9"/>
    <n v="1"/>
  </r>
  <r>
    <n v="84"/>
    <n v="84"/>
    <s v="REDA BENAMEUR"/>
    <s v="BERE11052005"/>
    <x v="3"/>
    <s v="P"/>
    <s v="O"/>
    <m/>
    <x v="7"/>
    <x v="4"/>
    <x v="7"/>
    <x v="1"/>
    <x v="0"/>
    <x v="0"/>
    <x v="0"/>
    <d v="2018-02-20T00:00:00"/>
    <s v="A1"/>
    <s v="2cd20ff2-d97d-424d-8667-357745b17910"/>
    <n v="12"/>
    <s v="Homme"/>
    <n v="156"/>
    <n v="62"/>
    <n v="25.5"/>
    <m/>
    <m/>
    <d v="1899-12-30T21:18:00"/>
    <d v="1899-12-30T07:44:00"/>
    <n v="617.5"/>
    <n v="548.5"/>
    <n v="89"/>
    <n v="69.5"/>
    <m/>
    <n v="8.1999999999999993"/>
    <n v="178"/>
    <n v="12.4"/>
    <n v="8.3000000000000007"/>
    <n v="49.4"/>
    <n v="15.4"/>
    <n v="26.9"/>
    <n v="104"/>
    <n v="48"/>
    <n v="4.7"/>
    <n v="46"/>
    <x v="21"/>
    <n v="130.9"/>
    <n v="64.8"/>
    <n v="5.2506836827711938"/>
    <n v="5.7648131267092069"/>
    <n v="14"/>
    <x v="58"/>
    <x v="15"/>
    <n v="0"/>
    <n v="2"/>
    <n v="1"/>
    <n v="13"/>
    <n v="16"/>
    <n v="12"/>
    <n v="15.9"/>
    <x v="51"/>
    <n v="1.2"/>
    <n v="1.9"/>
    <n v="9.5"/>
    <n v="0.3"/>
    <n v="0.7"/>
    <n v="11"/>
    <n v="1.2"/>
    <n v="84"/>
    <n v="96"/>
    <n v="8.9"/>
    <n v="73"/>
    <n v="118"/>
    <n v="54"/>
    <n v="22.5"/>
    <n v="63.3"/>
    <n v="16.8"/>
    <n v="3.8"/>
    <n v="74"/>
    <n v="99.6"/>
    <n v="74"/>
    <n v="100"/>
    <x v="0"/>
    <x v="0"/>
    <x v="0"/>
    <m/>
    <x v="0"/>
    <m/>
    <n v="10"/>
    <n v="10"/>
    <n v="0"/>
  </r>
  <r>
    <n v="85"/>
    <n v="85"/>
    <s v="ELIOTT NIVET"/>
    <s v="NIEL04012001"/>
    <x v="14"/>
    <s v="P"/>
    <s v="O"/>
    <m/>
    <x v="5"/>
    <x v="0"/>
    <x v="0"/>
    <x v="0"/>
    <x v="0"/>
    <x v="0"/>
    <x v="0"/>
    <d v="2018-02-19T00:00:00"/>
    <s v="A1"/>
    <s v="79a7c6ce-3e5b-411f-b1c7-280a959c5f9f"/>
    <n v="17"/>
    <s v="Homme"/>
    <n v="179"/>
    <n v="68"/>
    <n v="21.2"/>
    <m/>
    <m/>
    <d v="1899-12-30T21:45:00"/>
    <d v="1899-12-30T07:33:00"/>
    <n v="582.5"/>
    <n v="514"/>
    <n v="88"/>
    <n v="68.900000000000006"/>
    <m/>
    <n v="4.5"/>
    <n v="102"/>
    <n v="12.5"/>
    <n v="11.6"/>
    <n v="47.1"/>
    <n v="17.3"/>
    <n v="24"/>
    <n v="76"/>
    <n v="22"/>
    <n v="2.2999999999999998"/>
    <n v="116"/>
    <x v="9"/>
    <n v="100"/>
    <n v="64.400000000000006"/>
    <n v="2.568093385214008"/>
    <n v="2.8365758754863815"/>
    <n v="46"/>
    <x v="0"/>
    <x v="15"/>
    <n v="0"/>
    <n v="2"/>
    <n v="7"/>
    <n v="34"/>
    <n v="42"/>
    <n v="15.2"/>
    <n v="18.899999999999999"/>
    <x v="23"/>
    <n v="3.4"/>
    <n v="5.4"/>
    <n v="4.9000000000000004"/>
    <m/>
    <n v="3.9"/>
    <n v="2"/>
    <n v="0.2"/>
    <n v="94"/>
    <n v="97.8"/>
    <n v="0"/>
    <n v="54"/>
    <n v="103"/>
    <n v="43"/>
    <n v="1.2"/>
    <n v="47.1"/>
    <n v="9.9"/>
    <n v="3"/>
    <n v="100"/>
    <n v="100"/>
    <n v="100"/>
    <n v="100"/>
    <x v="0"/>
    <x v="2"/>
    <x v="0"/>
    <m/>
    <x v="0"/>
    <m/>
    <n v="6"/>
    <n v="8"/>
    <n v="5"/>
  </r>
  <r>
    <n v="86"/>
    <n v="86"/>
    <s v="ELOI COLE"/>
    <s v="COEL09082011"/>
    <x v="7"/>
    <s v="P"/>
    <s v="O"/>
    <m/>
    <x v="1"/>
    <x v="6"/>
    <x v="2"/>
    <x v="0"/>
    <x v="0"/>
    <x v="0"/>
    <x v="0"/>
    <d v="2018-02-15T00:00:00"/>
    <s v="A1"/>
    <s v="45235f25-394d-4e92-a0ad-54a788e8de46"/>
    <n v="6"/>
    <s v="Homme"/>
    <n v="120"/>
    <n v="22"/>
    <n v="15.3"/>
    <m/>
    <m/>
    <d v="1899-12-30T20:10:00"/>
    <d v="1899-12-30T07:32:00"/>
    <n v="672.5"/>
    <n v="620.5"/>
    <n v="92"/>
    <n v="52.2"/>
    <m/>
    <n v="8.5"/>
    <n v="66.5"/>
    <n v="8.9"/>
    <n v="4.3"/>
    <n v="48.7"/>
    <n v="19.399999999999999"/>
    <n v="27.6"/>
    <n v="63"/>
    <n v="22"/>
    <n v="2"/>
    <n v="154"/>
    <x v="24"/>
    <n v="90.6"/>
    <n v="68.099999999999994"/>
    <n v="2.1273166800966963"/>
    <n v="2.3207091055600322"/>
    <n v="68"/>
    <x v="59"/>
    <x v="37"/>
    <n v="4"/>
    <n v="5"/>
    <n v="11"/>
    <n v="49"/>
    <n v="69"/>
    <n v="16.600000000000001"/>
    <n v="16.2"/>
    <x v="44"/>
    <n v="5.9"/>
    <n v="6.9"/>
    <n v="6.6"/>
    <n v="6.8"/>
    <n v="4.7"/>
    <n v="28"/>
    <n v="2.7"/>
    <n v="93"/>
    <n v="97.3"/>
    <n v="0"/>
    <n v="74"/>
    <n v="118"/>
    <n v="51"/>
    <n v="1.8"/>
    <n v="51.9"/>
    <n v="9"/>
    <n v="3.4"/>
    <n v="98"/>
    <n v="100"/>
    <n v="98"/>
    <n v="100"/>
    <x v="0"/>
    <x v="0"/>
    <x v="0"/>
    <m/>
    <x v="0"/>
    <m/>
    <n v="8"/>
    <n v="10"/>
    <n v="0"/>
  </r>
  <r>
    <n v="87"/>
    <n v="87"/>
    <s v="ANTOINE ADJOUT"/>
    <s v="ADAN03052004"/>
    <x v="6"/>
    <s v="P"/>
    <s v="O"/>
    <m/>
    <x v="1"/>
    <x v="8"/>
    <x v="7"/>
    <x v="2"/>
    <x v="3"/>
    <x v="0"/>
    <x v="0"/>
    <d v="2018-02-12T00:00:00"/>
    <s v="A1"/>
    <s v="626d5ef2-aed0-4e2b-aafa-193b487bdb0b"/>
    <n v="13"/>
    <s v="Homme"/>
    <n v="165"/>
    <n v="55"/>
    <n v="20.2"/>
    <m/>
    <m/>
    <d v="1899-12-30T22:30:00"/>
    <d v="1899-12-30T07:10:00"/>
    <n v="504"/>
    <n v="441.5"/>
    <n v="88"/>
    <n v="62.8"/>
    <m/>
    <n v="16.100000000000001"/>
    <n v="149.5"/>
    <n v="15.2"/>
    <n v="2.9"/>
    <n v="56.1"/>
    <n v="16.8"/>
    <n v="24.2"/>
    <n v="42"/>
    <n v="13"/>
    <n v="1.5"/>
    <n v="84"/>
    <x v="43"/>
    <n v="66.2"/>
    <n v="72.900000000000006"/>
    <n v="1.766704416761042"/>
    <n v="1.9705549263873159"/>
    <n v="0"/>
    <x v="4"/>
    <x v="3"/>
    <n v="0"/>
    <n v="0"/>
    <n v="2"/>
    <n v="13"/>
    <n v="15"/>
    <n v="14.7"/>
    <n v="20.8"/>
    <x v="37"/>
    <n v="1.7"/>
    <n v="2.2000000000000002"/>
    <n v="5.3"/>
    <n v="1.2"/>
    <n v="0"/>
    <n v="2"/>
    <n v="0.3"/>
    <n v="76"/>
    <n v="96.4"/>
    <n v="6.5"/>
    <n v="81"/>
    <n v="122"/>
    <n v="57"/>
    <n v="145.1"/>
    <n v="31.5"/>
    <n v="43"/>
    <n v="3"/>
    <n v="85.9"/>
    <n v="85.9"/>
    <n v="100"/>
    <n v="100"/>
    <x v="0"/>
    <x v="0"/>
    <x v="0"/>
    <m/>
    <x v="0"/>
    <m/>
    <n v="10"/>
    <n v="10"/>
    <n v="0"/>
  </r>
  <r>
    <n v="88"/>
    <n v="88"/>
    <s v="INES M'HIRSI"/>
    <s v="M'HIIN02102003"/>
    <x v="9"/>
    <s v="P"/>
    <s v="O"/>
    <m/>
    <x v="2"/>
    <x v="3"/>
    <x v="2"/>
    <x v="0"/>
    <x v="0"/>
    <x v="0"/>
    <x v="0"/>
    <d v="2018-01-31T00:00:00"/>
    <s v="A1"/>
    <s v="960b4157-a9c2-4fde-abc5-0c28d3019a6c"/>
    <n v="14"/>
    <s v="Femme"/>
    <n v="163"/>
    <n v="64"/>
    <n v="24.1"/>
    <m/>
    <m/>
    <d v="1899-12-30T22:19:00"/>
    <d v="1899-12-30T08:14:00"/>
    <n v="583"/>
    <n v="573"/>
    <n v="98"/>
    <n v="10.199999999999999"/>
    <m/>
    <n v="11.8"/>
    <n v="102.5"/>
    <n v="3.7"/>
    <n v="1.8"/>
    <n v="58.1"/>
    <n v="18.7"/>
    <n v="21.4"/>
    <n v="69"/>
    <n v="18"/>
    <n v="1.9"/>
    <n v="124"/>
    <x v="52"/>
    <n v="90.4"/>
    <n v="76.8"/>
    <n v="1.8848167539267016"/>
    <n v="2.0837696335078535"/>
    <n v="0"/>
    <x v="4"/>
    <x v="3"/>
    <n v="0"/>
    <n v="0"/>
    <n v="1"/>
    <n v="45"/>
    <n v="46"/>
    <n v="26.2"/>
    <n v="18.600000000000001"/>
    <x v="33"/>
    <n v="11.3"/>
    <n v="3.1"/>
    <n v="5.8"/>
    <n v="4.0999999999999996"/>
    <n v="5.0999999999999996"/>
    <n v="11"/>
    <n v="1.2"/>
    <n v="85"/>
    <n v="96.7"/>
    <n v="3.3"/>
    <n v="77"/>
    <n v="109"/>
    <n v="33"/>
    <n v="60.4"/>
    <n v="35.700000000000003"/>
    <n v="10.6"/>
    <n v="3.8"/>
    <n v="91.3"/>
    <n v="91.3"/>
    <n v="100"/>
    <n v="100"/>
    <x v="1"/>
    <x v="0"/>
    <x v="1"/>
    <m/>
    <x v="0"/>
    <m/>
    <n v="8"/>
    <n v="8"/>
    <n v="0"/>
  </r>
  <r>
    <n v="89"/>
    <n v="89"/>
    <s v="CLARA ACHILLE"/>
    <s v="ACCL10012001"/>
    <x v="14"/>
    <s v="P"/>
    <s v="O"/>
    <m/>
    <x v="5"/>
    <x v="3"/>
    <x v="0"/>
    <x v="0"/>
    <x v="0"/>
    <x v="0"/>
    <x v="0"/>
    <d v="2018-01-29T00:00:00"/>
    <s v="A1"/>
    <s v="fbe3fb81-b826-437d-8222-d0dbbd455383"/>
    <n v="17"/>
    <s v="Femme"/>
    <n v="155"/>
    <n v="50"/>
    <n v="20.8"/>
    <m/>
    <m/>
    <d v="1899-12-30T21:30:00"/>
    <d v="1899-12-30T07:19:00"/>
    <n v="575.5"/>
    <n v="467"/>
    <n v="81"/>
    <n v="108.5"/>
    <m/>
    <n v="13.4"/>
    <n v="129.5"/>
    <n v="20.7"/>
    <n v="4.5"/>
    <n v="51.7"/>
    <n v="23.4"/>
    <n v="20.3"/>
    <n v="70"/>
    <n v="12"/>
    <n v="1.3"/>
    <n v="53"/>
    <x v="64"/>
    <n v="90.3"/>
    <n v="75.099999999999994"/>
    <n v="1.5417558886509637"/>
    <n v="1.708779443254818"/>
    <n v="0"/>
    <x v="4"/>
    <x v="5"/>
    <n v="0"/>
    <n v="0"/>
    <n v="0"/>
    <n v="18"/>
    <n v="18"/>
    <m/>
    <n v="22.2"/>
    <x v="0"/>
    <n v="2.5"/>
    <n v="2.2999999999999998"/>
    <n v="2.2000000000000002"/>
    <n v="3"/>
    <n v="5"/>
    <n v="0"/>
    <n v="0"/>
    <n v="96"/>
    <n v="98.2"/>
    <n v="0"/>
    <n v="66"/>
    <n v="113"/>
    <n v="52"/>
    <n v="0.4"/>
    <n v="57.1"/>
    <n v="12.6"/>
    <m/>
    <n v="99.9"/>
    <n v="99.9"/>
    <n v="100"/>
    <n v="100"/>
    <x v="0"/>
    <x v="0"/>
    <x v="0"/>
    <m/>
    <x v="0"/>
    <m/>
    <n v="8"/>
    <n v="9"/>
    <n v="0"/>
  </r>
  <r>
    <n v="90"/>
    <n v="90"/>
    <s v="Diwan JEANNOT"/>
    <s v="JEDI20072007"/>
    <x v="3"/>
    <m/>
    <m/>
    <m/>
    <x v="1"/>
    <x v="0"/>
    <x v="0"/>
    <x v="0"/>
    <x v="0"/>
    <x v="0"/>
    <x v="0"/>
    <d v="2019-12-26T00:00:00"/>
    <s v="A1"/>
    <s v="63f0fcf9-8fca-4237-a82d-f186282de91f"/>
    <n v="12"/>
    <s v="Homme"/>
    <n v="145"/>
    <n v="29"/>
    <n v="13.8"/>
    <m/>
    <m/>
    <d v="1899-12-30T22:39:00"/>
    <d v="1899-12-30T10:21:00"/>
    <n v="672.5"/>
    <n v="655"/>
    <n v="97"/>
    <n v="17.5"/>
    <m/>
    <n v="29.5"/>
    <n v="61"/>
    <n v="6.7"/>
    <n v="5.6"/>
    <n v="51.9"/>
    <n v="13.7"/>
    <n v="28.8"/>
    <n v="81"/>
    <n v="26"/>
    <n v="2.2999999999999998"/>
    <n v="161"/>
    <x v="65"/>
    <n v="109.8"/>
    <n v="65.599999999999994"/>
    <n v="2.3816793893129771"/>
    <n v="2.5923664122137406"/>
    <n v="0"/>
    <x v="4"/>
    <x v="3"/>
    <n v="10"/>
    <n v="6"/>
    <n v="18"/>
    <n v="66"/>
    <n v="100"/>
    <n v="15.1"/>
    <n v="26"/>
    <x v="15"/>
    <n v="15.3"/>
    <n v="6.7"/>
    <n v="9.6"/>
    <n v="8.9"/>
    <n v="8.9"/>
    <n v="31"/>
    <n v="2.8"/>
    <n v="91"/>
    <n v="96.4"/>
    <n v="0"/>
    <n v="58"/>
    <n v="98"/>
    <n v="42"/>
    <n v="24.6"/>
    <n v="10.1"/>
    <n v="2.4"/>
    <n v="3.3"/>
    <n v="87.8"/>
    <n v="99.9"/>
    <n v="87.8"/>
    <n v="100"/>
    <x v="0"/>
    <x v="0"/>
    <x v="0"/>
    <m/>
    <x v="0"/>
    <m/>
    <n v="10"/>
    <n v="10"/>
    <n v="3"/>
  </r>
  <r>
    <n v="91"/>
    <n v="91"/>
    <s v="Nelia SEMAR"/>
    <s v="SENE08082013"/>
    <x v="7"/>
    <m/>
    <m/>
    <m/>
    <x v="2"/>
    <x v="8"/>
    <x v="3"/>
    <x v="0"/>
    <x v="0"/>
    <x v="0"/>
    <x v="0"/>
    <d v="2019-12-23T00:00:00"/>
    <s v="A1"/>
    <s v="b13fa53b-a82c-40b1-a13c-9b931638949c"/>
    <n v="6"/>
    <s v="Femme"/>
    <n v="110"/>
    <n v="19"/>
    <n v="15.7"/>
    <m/>
    <m/>
    <d v="1899-12-30T22:16:00"/>
    <d v="1899-12-30T09:28:00"/>
    <n v="636"/>
    <n v="580"/>
    <n v="91"/>
    <n v="56"/>
    <m/>
    <n v="36.5"/>
    <n v="72"/>
    <n v="13.8"/>
    <n v="4.0999999999999996"/>
    <n v="53.2"/>
    <n v="21.4"/>
    <n v="21.3"/>
    <n v="63"/>
    <n v="20"/>
    <n v="1.9"/>
    <n v="202"/>
    <x v="66"/>
    <n v="84.3"/>
    <n v="74.599999999999994"/>
    <n v="2.0689655172413794"/>
    <n v="2.2655172413793103"/>
    <n v="27"/>
    <x v="60"/>
    <x v="13"/>
    <n v="6"/>
    <n v="1"/>
    <n v="1"/>
    <n v="61"/>
    <n v="69"/>
    <n v="12.3"/>
    <n v="29.8"/>
    <x v="30"/>
    <n v="24.3"/>
    <n v="2.5"/>
    <n v="8.6999999999999993"/>
    <n v="5.3"/>
    <n v="8.5"/>
    <n v="12"/>
    <n v="1.2"/>
    <n v="92"/>
    <n v="96.4"/>
    <n v="0"/>
    <n v="83"/>
    <n v="122"/>
    <n v="60"/>
    <n v="16.3"/>
    <n v="39"/>
    <n v="14.8"/>
    <n v="3.6"/>
    <n v="96.8"/>
    <n v="98.3"/>
    <n v="96.8"/>
    <n v="100"/>
    <x v="0"/>
    <x v="0"/>
    <x v="0"/>
    <m/>
    <x v="0"/>
    <m/>
    <n v="10"/>
    <n v="10"/>
    <n v="2"/>
  </r>
  <r>
    <n v="92"/>
    <n v="92"/>
    <s v="Paul LAUPRETE"/>
    <s v="LAPA22102004"/>
    <x v="13"/>
    <m/>
    <m/>
    <m/>
    <x v="5"/>
    <x v="10"/>
    <x v="0"/>
    <x v="0"/>
    <x v="0"/>
    <x v="0"/>
    <x v="0"/>
    <d v="2019-12-24T00:00:00"/>
    <s v="A1"/>
    <s v="12539302-eee5-4036-a99c-a3a0d4d99801"/>
    <n v="15"/>
    <s v="Homme"/>
    <n v="175"/>
    <n v="57"/>
    <n v="18.600000000000001"/>
    <m/>
    <m/>
    <d v="1899-12-30T00:30:00"/>
    <d v="1899-12-30T07:40:00"/>
    <n v="353.5"/>
    <n v="338.5"/>
    <n v="96"/>
    <n v="15"/>
    <m/>
    <n v="76.5"/>
    <n v="66"/>
    <n v="21.3"/>
    <n v="2.4"/>
    <n v="44.5"/>
    <n v="25.7"/>
    <n v="27.5"/>
    <n v="47"/>
    <n v="20"/>
    <n v="3.4"/>
    <n v="50"/>
    <x v="67"/>
    <n v="74.5"/>
    <n v="70.2"/>
    <n v="3.5450516986706058"/>
    <n v="4.1477104874446082"/>
    <n v="0"/>
    <x v="4"/>
    <x v="3"/>
    <n v="0"/>
    <n v="0"/>
    <n v="2"/>
    <n v="13"/>
    <n v="15"/>
    <n v="10.8"/>
    <n v="20.3"/>
    <x v="20"/>
    <n v="3.2"/>
    <n v="2.4"/>
    <n v="3.9"/>
    <n v="1.8"/>
    <n v="3"/>
    <n v="8"/>
    <n v="1.2"/>
    <n v="93"/>
    <n v="96"/>
    <n v="0"/>
    <n v="58"/>
    <n v="116"/>
    <n v="49"/>
    <n v="3.5"/>
    <n v="4.4000000000000004"/>
    <n v="18.899999999999999"/>
    <n v="3.1"/>
    <n v="72.3"/>
    <n v="99.8"/>
    <n v="72.3"/>
    <n v="100"/>
    <x v="0"/>
    <x v="0"/>
    <x v="0"/>
    <m/>
    <x v="0"/>
    <m/>
    <n v="8"/>
    <n v="8"/>
    <n v="0"/>
  </r>
  <r>
    <n v="93"/>
    <n v="93"/>
    <s v="Valentin POSTIC"/>
    <s v="POVA07042004"/>
    <x v="13"/>
    <m/>
    <m/>
    <m/>
    <x v="5"/>
    <x v="10"/>
    <x v="0"/>
    <x v="0"/>
    <x v="0"/>
    <x v="0"/>
    <x v="0"/>
    <d v="2019-12-20T00:00:00"/>
    <s v="A1"/>
    <s v="227a560b-a87f-40cf-827b-79518390e596"/>
    <n v="15"/>
    <s v="Homme"/>
    <n v="175"/>
    <n v="55"/>
    <n v="18"/>
    <m/>
    <m/>
    <d v="1899-12-30T20:59:00"/>
    <d v="1899-12-30T06:58:00"/>
    <n v="588"/>
    <n v="544"/>
    <n v="93"/>
    <n v="44"/>
    <m/>
    <n v="11"/>
    <n v="52"/>
    <n v="9.1999999999999993"/>
    <n v="4"/>
    <n v="53.1"/>
    <n v="17.2"/>
    <n v="25.6"/>
    <n v="84"/>
    <n v="35"/>
    <n v="3.6"/>
    <n v="118"/>
    <x v="52"/>
    <n v="109.6"/>
    <n v="70.3"/>
    <n v="3.8602941176470589"/>
    <n v="4.257352941176471"/>
    <n v="5"/>
    <x v="23"/>
    <x v="38"/>
    <n v="4"/>
    <n v="4"/>
    <n v="7"/>
    <n v="60"/>
    <n v="75"/>
    <n v="14.4"/>
    <n v="32.5"/>
    <x v="52"/>
    <n v="12.9"/>
    <n v="6.7"/>
    <n v="16.5"/>
    <n v="6.5"/>
    <n v="7.5"/>
    <n v="34"/>
    <n v="3.8"/>
    <n v="90"/>
    <n v="95.5"/>
    <n v="0"/>
    <n v="53"/>
    <n v="109"/>
    <n v="41"/>
    <n v="19.2"/>
    <n v="47.1"/>
    <n v="10.1"/>
    <n v="3.8"/>
    <n v="99.8"/>
    <n v="99.8"/>
    <n v="100"/>
    <n v="100"/>
    <x v="0"/>
    <x v="0"/>
    <x v="0"/>
    <m/>
    <x v="0"/>
    <m/>
    <s v="na"/>
    <n v="10"/>
    <n v="0"/>
  </r>
  <r>
    <n v="94"/>
    <n v="94"/>
    <s v="Raphael MATAR"/>
    <s v="MARA24072007"/>
    <x v="3"/>
    <m/>
    <m/>
    <m/>
    <x v="2"/>
    <x v="6"/>
    <x v="3"/>
    <x v="5"/>
    <x v="0"/>
    <x v="0"/>
    <x v="0"/>
    <d v="2019-12-04T00:00:00"/>
    <s v="A1"/>
    <s v="a5bc0681-86d7-4fee-9147-7fefe3046073"/>
    <n v="12"/>
    <s v="Homme"/>
    <n v="160"/>
    <n v="42"/>
    <n v="16.399999999999999"/>
    <m/>
    <m/>
    <d v="1899-12-30T21:59:00"/>
    <d v="1899-12-30T07:13:00"/>
    <n v="548.5"/>
    <n v="519"/>
    <n v="95"/>
    <n v="29.5"/>
    <m/>
    <n v="4.5"/>
    <n v="70.5"/>
    <n v="6.2"/>
    <n v="6"/>
    <n v="52.2"/>
    <n v="15.3"/>
    <n v="26.5"/>
    <n v="61"/>
    <n v="31"/>
    <n v="3.4"/>
    <n v="63"/>
    <x v="16"/>
    <n v="87.5"/>
    <n v="67.5"/>
    <n v="3.5838150289017343"/>
    <n v="3.9768786127167628"/>
    <n v="15"/>
    <x v="61"/>
    <x v="3"/>
    <n v="0"/>
    <n v="0"/>
    <n v="2"/>
    <n v="30"/>
    <n v="32"/>
    <n v="14.7"/>
    <n v="25.5"/>
    <x v="53"/>
    <n v="7.4"/>
    <n v="2.4"/>
    <n v="4.3"/>
    <n v="2.7"/>
    <n v="4.3"/>
    <n v="0"/>
    <n v="0"/>
    <n v="88"/>
    <n v="97.7"/>
    <n v="0.3"/>
    <n v="66"/>
    <n v="103"/>
    <n v="45"/>
    <n v="48.8"/>
    <n v="7.4"/>
    <n v="2.7"/>
    <n v="3"/>
    <n v="91.7"/>
    <n v="99.9"/>
    <n v="91.7"/>
    <n v="100"/>
    <x v="0"/>
    <x v="0"/>
    <x v="0"/>
    <m/>
    <x v="0"/>
    <m/>
    <n v="5"/>
    <n v="10"/>
    <n v="0"/>
  </r>
  <r>
    <n v="95"/>
    <n v="95"/>
    <s v="Louka OROBON"/>
    <s v="ORLO18012010"/>
    <x v="0"/>
    <m/>
    <m/>
    <m/>
    <x v="2"/>
    <x v="0"/>
    <x v="0"/>
    <x v="0"/>
    <x v="0"/>
    <x v="0"/>
    <x v="0"/>
    <d v="2019-12-03T00:00:00"/>
    <s v="A1"/>
    <s v="c4488866-a40a-42cc-bbc2-b986fd009f86"/>
    <n v="9"/>
    <s v="Homme"/>
    <n v="136"/>
    <n v="36"/>
    <n v="19.5"/>
    <m/>
    <m/>
    <d v="1899-12-30T21:10:00"/>
    <d v="1899-12-30T08:09:00"/>
    <n v="654"/>
    <n v="513"/>
    <n v="78"/>
    <n v="141"/>
    <m/>
    <n v="5.5"/>
    <n v="87"/>
    <n v="22.2"/>
    <n v="12.4"/>
    <n v="45.7"/>
    <n v="23"/>
    <n v="18.899999999999999"/>
    <n v="76"/>
    <n v="31"/>
    <n v="2.8"/>
    <n v="106"/>
    <x v="11"/>
    <n v="94.9"/>
    <n v="68.7"/>
    <n v="3.6257309941520468"/>
    <n v="3.9532163742690054"/>
    <n v="19"/>
    <x v="62"/>
    <x v="16"/>
    <n v="3"/>
    <n v="0"/>
    <n v="9"/>
    <n v="12"/>
    <n v="24"/>
    <n v="12.8"/>
    <n v="19.399999999999999"/>
    <x v="13"/>
    <n v="3.7"/>
    <n v="2.6"/>
    <n v="3"/>
    <n v="2.4"/>
    <n v="3.6"/>
    <n v="21"/>
    <n v="2.5"/>
    <n v="90"/>
    <n v="96.7"/>
    <n v="0"/>
    <n v="71"/>
    <n v="110"/>
    <n v="52"/>
    <n v="2.6"/>
    <n v="65.900000000000006"/>
    <n v="7.3"/>
    <n v="4"/>
    <n v="72.5"/>
    <n v="98.4"/>
    <n v="72.5"/>
    <n v="100"/>
    <x v="0"/>
    <x v="0"/>
    <x v="0"/>
    <m/>
    <x v="0"/>
    <m/>
    <n v="6"/>
    <n v="8"/>
    <n v="3"/>
  </r>
  <r>
    <n v="96"/>
    <n v="96"/>
    <s v="Nesrine LAMINE"/>
    <s v="LANE30072010"/>
    <x v="0"/>
    <m/>
    <m/>
    <m/>
    <x v="1"/>
    <x v="1"/>
    <x v="6"/>
    <x v="0"/>
    <x v="0"/>
    <x v="0"/>
    <x v="0"/>
    <d v="2019-11-27T00:00:00"/>
    <s v="A1"/>
    <s v="e31bd884-2fdd-407f-a0f0-49a36f5b0e8d"/>
    <n v="9"/>
    <s v="Femme"/>
    <n v="137"/>
    <n v="34"/>
    <n v="18.100000000000001"/>
    <m/>
    <m/>
    <d v="1899-12-30T21:25:00"/>
    <d v="1899-12-30T07:20:00"/>
    <n v="579"/>
    <n v="521.5"/>
    <n v="90"/>
    <n v="57.5"/>
    <m/>
    <n v="16.5"/>
    <n v="59.5"/>
    <n v="12.4"/>
    <n v="4.9000000000000004"/>
    <n v="52.4"/>
    <n v="21.1"/>
    <n v="21.6"/>
    <n v="95"/>
    <n v="34"/>
    <n v="3.5"/>
    <n v="69"/>
    <x v="68"/>
    <n v="116.6"/>
    <n v="73.5"/>
    <n v="3.9117929050814957"/>
    <n v="4.3144774688398853"/>
    <n v="0"/>
    <x v="4"/>
    <x v="3"/>
    <n v="2"/>
    <n v="3"/>
    <n v="3"/>
    <n v="14"/>
    <n v="22"/>
    <n v="11.4"/>
    <n v="15.3"/>
    <x v="9"/>
    <n v="5.3"/>
    <n v="1.8"/>
    <n v="5.4"/>
    <n v="0.6"/>
    <n v="2.5"/>
    <n v="15"/>
    <n v="1.7"/>
    <n v="89"/>
    <n v="96.6"/>
    <n v="0"/>
    <n v="75"/>
    <n v="117"/>
    <n v="54"/>
    <n v="28.1"/>
    <n v="19.399999999999999"/>
    <n v="6"/>
    <n v="3.7"/>
    <n v="92.2"/>
    <n v="99.4"/>
    <n v="92.2"/>
    <n v="100"/>
    <x v="0"/>
    <x v="0"/>
    <x v="0"/>
    <m/>
    <x v="1"/>
    <m/>
    <n v="10"/>
    <n v="10"/>
    <n v="0"/>
  </r>
  <r>
    <n v="97"/>
    <n v="97"/>
    <s v="Lukas MALEZE"/>
    <s v="MALU27062007"/>
    <x v="3"/>
    <m/>
    <m/>
    <m/>
    <x v="4"/>
    <x v="3"/>
    <x v="5"/>
    <x v="0"/>
    <x v="0"/>
    <x v="0"/>
    <x v="0"/>
    <d v="2019-11-15T00:00:00"/>
    <s v="A1"/>
    <s v="70229f23-0329-4adf-862a-a59e92f4b5eb"/>
    <n v="12"/>
    <s v="Homme"/>
    <n v="160"/>
    <n v="42.9"/>
    <n v="16.8"/>
    <m/>
    <m/>
    <d v="1899-12-30T23:20:00"/>
    <d v="1899-12-30T09:21:00"/>
    <n v="577"/>
    <n v="553.5"/>
    <n v="96"/>
    <n v="23.5"/>
    <m/>
    <n v="23.7"/>
    <n v="56.5"/>
    <n v="7.9"/>
    <n v="4.5999999999999996"/>
    <n v="45.1"/>
    <n v="17"/>
    <n v="33.299999999999997"/>
    <n v="73"/>
    <n v="25"/>
    <n v="2.6"/>
    <n v="60"/>
    <x v="34"/>
    <n v="106.3"/>
    <n v="62.1"/>
    <n v="2.7100271002710028"/>
    <n v="2.9918699186991868"/>
    <n v="9"/>
    <x v="12"/>
    <x v="3"/>
    <n v="6"/>
    <n v="0"/>
    <n v="8"/>
    <n v="34"/>
    <n v="48"/>
    <n v="13.1"/>
    <n v="19.899999999999999"/>
    <x v="26"/>
    <n v="5.5"/>
    <n v="5"/>
    <n v="6.2"/>
    <n v="3.1"/>
    <n v="5.0999999999999996"/>
    <n v="28"/>
    <n v="3"/>
    <n v="86"/>
    <n v="96.1"/>
    <n v="0.7"/>
    <n v="54"/>
    <n v="96"/>
    <n v="42"/>
    <n v="0.1"/>
    <n v="100"/>
    <n v="9.3000000000000007"/>
    <n v="4.2"/>
    <n v="98.6"/>
    <n v="98.6"/>
    <n v="100"/>
    <n v="100"/>
    <x v="0"/>
    <x v="0"/>
    <x v="0"/>
    <m/>
    <x v="0"/>
    <m/>
    <n v="7"/>
    <n v="10"/>
    <n v="0"/>
  </r>
  <r>
    <n v="98"/>
    <n v="98"/>
    <s v="Paul GAUTIER"/>
    <s v="GAPA18092012"/>
    <x v="11"/>
    <s v="P"/>
    <s v="O"/>
    <m/>
    <x v="1"/>
    <x v="6"/>
    <x v="9"/>
    <x v="0"/>
    <x v="0"/>
    <x v="0"/>
    <x v="0"/>
    <d v="2019-11-12T00:00:00"/>
    <s v="A1"/>
    <s v="61dd3800-2ee9-45b7-82bf-540b3691ce00"/>
    <n v="7"/>
    <s v="Homme"/>
    <n v="120"/>
    <n v="21"/>
    <n v="14.6"/>
    <m/>
    <m/>
    <d v="1899-12-30T21:39:00"/>
    <d v="1899-12-30T08:18:00"/>
    <n v="608.5"/>
    <n v="584.5"/>
    <n v="96"/>
    <n v="24"/>
    <m/>
    <n v="30"/>
    <n v="62"/>
    <n v="8.5"/>
    <n v="3.6"/>
    <n v="42.9"/>
    <n v="28.3"/>
    <n v="25.1"/>
    <n v="93"/>
    <n v="33"/>
    <n v="3.3"/>
    <n v="70"/>
    <x v="69"/>
    <n v="118.1"/>
    <n v="71.2"/>
    <n v="3.3875106928999146"/>
    <n v="3.7262617621899059"/>
    <n v="8"/>
    <x v="20"/>
    <x v="38"/>
    <n v="2"/>
    <n v="0"/>
    <n v="8"/>
    <n v="21"/>
    <n v="31"/>
    <n v="10.3"/>
    <n v="16.899999999999999"/>
    <x v="16"/>
    <n v="2.4"/>
    <n v="3.4"/>
    <n v="3.7"/>
    <n v="2.6"/>
    <n v="4.3"/>
    <n v="10"/>
    <n v="1"/>
    <n v="92"/>
    <n v="96.4"/>
    <n v="0"/>
    <n v="65"/>
    <n v="117"/>
    <n v="48"/>
    <n v="0.6"/>
    <n v="50"/>
    <n v="5.8"/>
    <n v="3.2"/>
    <n v="78.7"/>
    <n v="99.9"/>
    <n v="78.7"/>
    <n v="100"/>
    <x v="0"/>
    <x v="0"/>
    <x v="0"/>
    <m/>
    <x v="0"/>
    <m/>
    <n v="7"/>
    <n v="10"/>
    <n v="0"/>
  </r>
  <r>
    <n v="99"/>
    <n v="99"/>
    <s v="Adrien GAUTIER"/>
    <s v="GAAD22052010"/>
    <x v="0"/>
    <m/>
    <m/>
    <m/>
    <x v="4"/>
    <x v="1"/>
    <x v="8"/>
    <x v="6"/>
    <x v="0"/>
    <x v="0"/>
    <x v="0"/>
    <d v="2019-11-12T00:00:00"/>
    <s v="A1"/>
    <s v="00331288-1e3f-497d-8d7c-98c1f631e636"/>
    <n v="9"/>
    <s v="Homme"/>
    <n v="138"/>
    <n v="31"/>
    <n v="16.3"/>
    <m/>
    <m/>
    <d v="1899-12-30T21:59:00"/>
    <d v="1899-12-30T07:47:00"/>
    <n v="547.5"/>
    <n v="425"/>
    <n v="78"/>
    <n v="122.5"/>
    <m/>
    <n v="40"/>
    <n v="63"/>
    <n v="27.7"/>
    <n v="4.5999999999999996"/>
    <n v="42.2"/>
    <n v="29.1"/>
    <n v="24.1"/>
    <n v="80"/>
    <n v="30"/>
    <n v="3.3"/>
    <n v="54"/>
    <x v="70"/>
    <n v="104.1"/>
    <n v="71.300000000000011"/>
    <n v="4.2352941176470589"/>
    <n v="4.7011764705882344"/>
    <n v="4"/>
    <x v="23"/>
    <x v="3"/>
    <n v="0"/>
    <n v="6"/>
    <n v="11"/>
    <n v="36"/>
    <n v="53"/>
    <n v="11.2"/>
    <n v="17.5"/>
    <x v="48"/>
    <n v="8.1999999999999993"/>
    <n v="7.3"/>
    <n v="17.2"/>
    <n v="1.4"/>
    <n v="6.9"/>
    <n v="32"/>
    <n v="4.5"/>
    <n v="71"/>
    <n v="95.2"/>
    <n v="0"/>
    <n v="80"/>
    <n v="126"/>
    <n v="54"/>
    <n v="145.6"/>
    <n v="79.5"/>
    <n v="5.2"/>
    <n v="3"/>
    <n v="95.5"/>
    <n v="95.5"/>
    <n v="100"/>
    <n v="100"/>
    <x v="0"/>
    <x v="0"/>
    <x v="0"/>
    <m/>
    <x v="0"/>
    <m/>
    <n v="10"/>
    <n v="10"/>
    <n v="0"/>
  </r>
  <r>
    <n v="100"/>
    <n v="100"/>
    <s v="Kilian FAYOLLE"/>
    <s v="FAKI07052012"/>
    <x v="11"/>
    <m/>
    <m/>
    <m/>
    <x v="1"/>
    <x v="2"/>
    <x v="0"/>
    <x v="0"/>
    <x v="0"/>
    <x v="0"/>
    <x v="0"/>
    <d v="2019-10-31T00:00:00"/>
    <s v="A1"/>
    <s v="c364804d-43a5-4e41-8cbe-bc37962ec79e"/>
    <n v="7"/>
    <s v="Homme"/>
    <n v="126"/>
    <n v="25"/>
    <n v="15.7"/>
    <m/>
    <m/>
    <d v="1899-12-30T20:03:00"/>
    <d v="1899-12-30T06:56:00"/>
    <n v="638"/>
    <n v="558"/>
    <n v="87"/>
    <n v="80"/>
    <m/>
    <n v="15"/>
    <n v="82"/>
    <n v="14.5"/>
    <n v="3.9"/>
    <n v="47"/>
    <n v="24.5"/>
    <n v="24.6"/>
    <n v="83"/>
    <n v="31"/>
    <n v="2.9"/>
    <n v="82"/>
    <x v="10"/>
    <n v="107.6"/>
    <n v="71.5"/>
    <n v="3.3333333333333335"/>
    <n v="3.6451612903225805"/>
    <n v="132"/>
    <x v="63"/>
    <x v="39"/>
    <n v="1"/>
    <n v="1"/>
    <n v="6"/>
    <n v="4"/>
    <n v="12"/>
    <n v="12.1"/>
    <n v="18.3"/>
    <x v="54"/>
    <n v="3.1"/>
    <n v="0.7"/>
    <n v="1.2"/>
    <n v="1.3"/>
    <n v="1.5"/>
    <n v="0"/>
    <n v="0"/>
    <m/>
    <m/>
    <m/>
    <m/>
    <m/>
    <m/>
    <n v="174.8"/>
    <n v="25"/>
    <n v="10.9"/>
    <m/>
    <m/>
    <m/>
    <n v="89.4"/>
    <n v="100"/>
    <x v="0"/>
    <x v="0"/>
    <x v="0"/>
    <m/>
    <x v="0"/>
    <m/>
    <n v="10"/>
    <n v="10"/>
    <n v="5"/>
  </r>
  <r>
    <n v="101"/>
    <n v="101"/>
    <s v="Assiya JEAN-DENIS"/>
    <s v="JEDEAS25102011"/>
    <x v="1"/>
    <m/>
    <m/>
    <m/>
    <x v="4"/>
    <x v="1"/>
    <x v="3"/>
    <x v="5"/>
    <x v="3"/>
    <x v="0"/>
    <x v="0"/>
    <d v="2019-10-29T00:00:00"/>
    <s v="A1"/>
    <s v="2b3364af-f7b0-4f32-b718-96dda359f925"/>
    <n v="8"/>
    <s v="Femme"/>
    <n v="137"/>
    <n v="36.5"/>
    <n v="19.399999999999999"/>
    <m/>
    <m/>
    <d v="1899-12-30T23:00:00"/>
    <d v="1899-12-30T10:16:00"/>
    <n v="659.5"/>
    <n v="573.5"/>
    <n v="87"/>
    <n v="86"/>
    <m/>
    <n v="16.600000000000001"/>
    <n v="97.5"/>
    <n v="15.2"/>
    <n v="6.4"/>
    <n v="50.1"/>
    <n v="23.1"/>
    <n v="20.399999999999999"/>
    <n v="75"/>
    <n v="25"/>
    <n v="2.2999999999999998"/>
    <n v="60"/>
    <x v="6"/>
    <n v="95.4"/>
    <n v="73.2"/>
    <n v="2.6155187445510024"/>
    <n v="2.8561464690496949"/>
    <n v="4"/>
    <x v="6"/>
    <x v="3"/>
    <n v="0"/>
    <n v="1"/>
    <n v="0"/>
    <n v="33"/>
    <n v="34"/>
    <n v="11.2"/>
    <n v="29"/>
    <x v="55"/>
    <n v="0.5"/>
    <n v="4.3"/>
    <n v="11.3"/>
    <n v="0.7"/>
    <n v="3.9"/>
    <n v="7"/>
    <n v="0.7"/>
    <n v="95"/>
    <n v="97.7"/>
    <n v="0"/>
    <n v="82"/>
    <n v="116"/>
    <n v="62"/>
    <n v="283"/>
    <n v="67.400000000000006"/>
    <n v="5.5"/>
    <n v="2.7"/>
    <n v="87.6"/>
    <n v="99.7"/>
    <n v="87.6"/>
    <n v="100"/>
    <x v="0"/>
    <x v="0"/>
    <x v="0"/>
    <m/>
    <x v="0"/>
    <m/>
    <n v="10"/>
    <n v="10"/>
    <s v="na"/>
  </r>
  <r>
    <n v="102"/>
    <n v="102"/>
    <s v="Lorenzo SANGES"/>
    <s v="SALO17032009"/>
    <x v="8"/>
    <m/>
    <m/>
    <m/>
    <x v="1"/>
    <x v="4"/>
    <x v="10"/>
    <x v="0"/>
    <x v="0"/>
    <x v="0"/>
    <x v="0"/>
    <d v="2019-10-29T00:00:00"/>
    <s v="A1"/>
    <s v="3e0f3783-3b2d-4c70-bac3-a7a2edb772ed"/>
    <n v="10"/>
    <s v="Homme"/>
    <n v="137"/>
    <n v="35"/>
    <n v="18.600000000000001"/>
    <m/>
    <m/>
    <d v="1899-12-30T22:49:00"/>
    <d v="1899-12-30T06:59:00"/>
    <n v="489.5"/>
    <n v="432.6"/>
    <n v="88"/>
    <n v="56.9"/>
    <m/>
    <n v="10.6"/>
    <n v="205.1"/>
    <n v="11.6"/>
    <n v="6.4"/>
    <n v="51"/>
    <n v="28.4"/>
    <n v="14.2"/>
    <n v="54"/>
    <n v="24"/>
    <n v="2.9"/>
    <n v="34"/>
    <x v="71"/>
    <n v="68.2"/>
    <n v="79.400000000000006"/>
    <n v="3.3287101248266295"/>
    <n v="3.7309292649098471"/>
    <n v="10"/>
    <x v="64"/>
    <x v="3"/>
    <n v="5"/>
    <n v="2"/>
    <n v="6"/>
    <n v="9"/>
    <n v="22"/>
    <n v="15.1"/>
    <n v="26.4"/>
    <x v="27"/>
    <n v="13.7"/>
    <n v="1.3"/>
    <n v="1.5"/>
    <n v="5.6"/>
    <n v="1.1000000000000001"/>
    <n v="28"/>
    <n v="3.9"/>
    <n v="89"/>
    <n v="95.3"/>
    <n v="0"/>
    <n v="63"/>
    <n v="108"/>
    <n v="47"/>
    <n v="0"/>
    <n v="0"/>
    <n v="22.7"/>
    <n v="3.6"/>
    <n v="99.9"/>
    <n v="99.9"/>
    <n v="100"/>
    <n v="100"/>
    <x v="0"/>
    <x v="0"/>
    <x v="0"/>
    <m/>
    <x v="0"/>
    <m/>
    <n v="10"/>
    <n v="8"/>
    <n v="2"/>
  </r>
  <r>
    <n v="103"/>
    <n v="103"/>
    <s v="Ruben FIRON"/>
    <s v="FIRU08042011"/>
    <x v="1"/>
    <s v="P"/>
    <s v="O"/>
    <m/>
    <x v="2"/>
    <x v="3"/>
    <x v="0"/>
    <x v="0"/>
    <x v="0"/>
    <x v="0"/>
    <x v="0"/>
    <d v="2019-10-28T00:00:00"/>
    <s v="A1"/>
    <s v="b73aef3e-ec7c-4b61-a9ec-fdc86e2a42ba"/>
    <n v="8"/>
    <s v="Homme"/>
    <n v="131"/>
    <m/>
    <m/>
    <m/>
    <m/>
    <d v="1899-12-30T22:10:00"/>
    <d v="1899-12-30T06:30:00"/>
    <n v="494"/>
    <n v="425.5"/>
    <n v="86"/>
    <n v="69.599999999999994"/>
    <m/>
    <n v="4.0999999999999996"/>
    <n v="173"/>
    <n v="14.8"/>
    <n v="4.9000000000000004"/>
    <n v="43"/>
    <n v="32.9"/>
    <n v="19.2"/>
    <n v="46"/>
    <n v="15"/>
    <n v="1.8"/>
    <n v="46"/>
    <x v="34"/>
    <n v="65.2"/>
    <n v="75.900000000000006"/>
    <n v="2.1151586368977675"/>
    <n v="2.3689776733254995"/>
    <n v="0"/>
    <x v="4"/>
    <x v="3"/>
    <n v="4"/>
    <n v="0"/>
    <n v="5"/>
    <n v="13"/>
    <n v="22"/>
    <n v="13.1"/>
    <n v="18.600000000000001"/>
    <x v="27"/>
    <n v="7.4"/>
    <n v="2.1"/>
    <n v="4.5"/>
    <n v="1.1000000000000001"/>
    <n v="1.8"/>
    <n v="18"/>
    <n v="2.5"/>
    <n v="91"/>
    <n v="96.9"/>
    <n v="0"/>
    <n v="67"/>
    <n v="132"/>
    <n v="54"/>
    <n v="0.6"/>
    <n v="71.400000000000006"/>
    <n v="9.3000000000000007"/>
    <n v="3"/>
    <n v="99.9"/>
    <n v="99.9"/>
    <n v="100"/>
    <n v="100"/>
    <x v="0"/>
    <x v="0"/>
    <x v="0"/>
    <m/>
    <x v="0"/>
    <m/>
    <n v="1"/>
    <n v="1"/>
    <s v="na"/>
  </r>
  <r>
    <n v="104"/>
    <n v="104"/>
    <s v="Lise CACHELOU DUBREUIL"/>
    <s v="CADULI29082011"/>
    <x v="1"/>
    <m/>
    <m/>
    <m/>
    <x v="4"/>
    <x v="4"/>
    <x v="9"/>
    <x v="0"/>
    <x v="0"/>
    <x v="0"/>
    <x v="0"/>
    <d v="2019-10-25T00:00:00"/>
    <s v="A1"/>
    <s v="1be8ac37-3f94-4ef8-92fc-12d9f384485b"/>
    <n v="8"/>
    <s v="Femme"/>
    <n v="132"/>
    <n v="32"/>
    <n v="18.399999999999999"/>
    <m/>
    <m/>
    <d v="1899-12-30T21:15:00"/>
    <d v="1899-12-30T07:15:00"/>
    <n v="591.5"/>
    <n v="574"/>
    <n v="97"/>
    <n v="17.5"/>
    <m/>
    <n v="9.5"/>
    <n v="174.5"/>
    <n v="4.5"/>
    <n v="1.7"/>
    <n v="49.9"/>
    <n v="28"/>
    <n v="20.399999999999999"/>
    <n v="58"/>
    <n v="21"/>
    <n v="2.1"/>
    <n v="29"/>
    <x v="72"/>
    <n v="78.400000000000006"/>
    <n v="77.900000000000006"/>
    <n v="2.1951219512195124"/>
    <n v="2.4146341463414633"/>
    <n v="4"/>
    <x v="6"/>
    <x v="5"/>
    <n v="1"/>
    <n v="1"/>
    <n v="5"/>
    <n v="5"/>
    <n v="12"/>
    <n v="11.6"/>
    <n v="16.5"/>
    <x v="54"/>
    <n v="3.1"/>
    <n v="0.8"/>
    <n v="1.1000000000000001"/>
    <n v="1.3"/>
    <n v="0.8"/>
    <n v="4"/>
    <n v="0.4"/>
    <n v="93"/>
    <n v="96.4"/>
    <n v="0"/>
    <n v="73"/>
    <n v="119"/>
    <n v="54"/>
    <n v="46.7"/>
    <n v="14.3"/>
    <n v="6.6"/>
    <n v="3.3"/>
    <n v="92.1"/>
    <n v="100"/>
    <n v="92.1"/>
    <n v="100"/>
    <x v="0"/>
    <x v="0"/>
    <x v="0"/>
    <m/>
    <x v="0"/>
    <m/>
    <n v="10"/>
    <n v="10"/>
    <n v="0"/>
  </r>
  <r>
    <n v="105"/>
    <n v="105"/>
    <s v="Diane SZYMCZAK"/>
    <s v="SZDI04122005"/>
    <x v="6"/>
    <m/>
    <m/>
    <m/>
    <x v="1"/>
    <x v="9"/>
    <x v="0"/>
    <x v="0"/>
    <x v="0"/>
    <x v="0"/>
    <x v="0"/>
    <d v="2019-10-25T00:00:00"/>
    <s v="A1"/>
    <s v="1dd5693b-5d9d-4084-baf4-b76b66b7c424"/>
    <n v="13"/>
    <s v="Femme"/>
    <n v="169"/>
    <n v="50"/>
    <n v="17.5"/>
    <m/>
    <m/>
    <d v="1899-12-30T21:06:00"/>
    <d v="1899-12-30T07:00:00"/>
    <n v="575.5"/>
    <n v="545.5"/>
    <n v="95"/>
    <n v="30"/>
    <m/>
    <n v="18"/>
    <n v="73"/>
    <n v="8.1"/>
    <n v="4"/>
    <n v="49"/>
    <n v="20.6"/>
    <n v="26.3"/>
    <n v="64"/>
    <n v="29"/>
    <n v="3"/>
    <n v="77"/>
    <x v="73"/>
    <n v="90.3"/>
    <n v="69.599999999999994"/>
    <n v="3.1897341888175985"/>
    <n v="3.5197066911090742"/>
    <n v="42"/>
    <x v="38"/>
    <x v="40"/>
    <n v="0"/>
    <n v="0"/>
    <n v="0"/>
    <n v="3"/>
    <n v="3"/>
    <m/>
    <n v="18.5"/>
    <x v="56"/>
    <n v="0.4"/>
    <n v="0.3"/>
    <n v="0.9"/>
    <n v="0"/>
    <n v="0.4"/>
    <n v="2"/>
    <n v="0.2"/>
    <n v="93"/>
    <n v="95.9"/>
    <n v="0"/>
    <n v="64"/>
    <n v="104"/>
    <n v="47"/>
    <n v="4.2"/>
    <n v="89"/>
    <n v="13.5"/>
    <n v="4"/>
    <n v="99.5"/>
    <n v="99.5"/>
    <n v="100"/>
    <n v="100"/>
    <x v="0"/>
    <x v="0"/>
    <x v="0"/>
    <m/>
    <x v="0"/>
    <m/>
    <n v="9"/>
    <n v="10"/>
    <n v="1"/>
  </r>
  <r>
    <n v="106"/>
    <n v="106"/>
    <s v="Adrien WALBAUM"/>
    <s v="WAAD07122011"/>
    <x v="11"/>
    <m/>
    <m/>
    <m/>
    <x v="2"/>
    <x v="6"/>
    <x v="5"/>
    <x v="6"/>
    <x v="0"/>
    <x v="0"/>
    <x v="0"/>
    <d v="2019-10-24T00:00:00"/>
    <s v="A1"/>
    <s v="a94ba98f-c911-40cc-84f0-e8da392681eb"/>
    <n v="7"/>
    <s v="Homme"/>
    <n v="138"/>
    <n v="30"/>
    <n v="15.8"/>
    <m/>
    <m/>
    <d v="1899-12-30T20:45:00"/>
    <d v="1899-12-30T07:44:00"/>
    <n v="642.5"/>
    <n v="617"/>
    <n v="96"/>
    <n v="25.5"/>
    <m/>
    <n v="17"/>
    <n v="83.5"/>
    <n v="6.4"/>
    <n v="2.4"/>
    <n v="53.1"/>
    <n v="22.4"/>
    <n v="22.1"/>
    <n v="85"/>
    <n v="39"/>
    <n v="3.6"/>
    <n v="52"/>
    <x v="74"/>
    <n v="107.1"/>
    <n v="75.5"/>
    <n v="3.792544570502431"/>
    <n v="4.1426256077795784"/>
    <n v="17"/>
    <x v="61"/>
    <x v="3"/>
    <n v="3"/>
    <n v="0"/>
    <n v="6"/>
    <n v="17"/>
    <n v="26"/>
    <n v="14.9"/>
    <n v="20.9"/>
    <x v="9"/>
    <n v="5.3"/>
    <n v="1.7"/>
    <n v="2.5"/>
    <n v="2.5"/>
    <n v="2.2999999999999998"/>
    <n v="16"/>
    <n v="1.6"/>
    <n v="86"/>
    <n v="97"/>
    <n v="0"/>
    <n v="69"/>
    <n v="105"/>
    <n v="52"/>
    <n v="85.4"/>
    <n v="54.6"/>
    <n v="18.3"/>
    <n v="4.0999999999999996"/>
    <n v="100"/>
    <n v="100"/>
    <n v="100"/>
    <n v="100"/>
    <x v="0"/>
    <x v="0"/>
    <x v="0"/>
    <m/>
    <x v="0"/>
    <m/>
    <n v="10"/>
    <n v="10"/>
    <n v="0"/>
  </r>
  <r>
    <n v="107"/>
    <n v="107"/>
    <s v="Ellora LE STUNFF"/>
    <s v="LESTEL15102013"/>
    <x v="7"/>
    <m/>
    <m/>
    <m/>
    <x v="2"/>
    <x v="0"/>
    <x v="0"/>
    <x v="0"/>
    <x v="0"/>
    <x v="0"/>
    <x v="0"/>
    <d v="2019-10-23T00:00:00"/>
    <s v="A1"/>
    <s v="84d7e399-b1e3-49c3-ae86-4bc1361d65ab"/>
    <n v="6"/>
    <s v="Femme"/>
    <n v="105"/>
    <n v="14"/>
    <n v="12.7"/>
    <m/>
    <m/>
    <d v="1899-12-30T21:40:00"/>
    <d v="1899-12-30T07:45:00"/>
    <n v="592.5"/>
    <n v="534"/>
    <n v="90"/>
    <n v="58.5"/>
    <m/>
    <n v="13"/>
    <n v="157.5"/>
    <n v="11.8"/>
    <n v="11.6"/>
    <n v="43.6"/>
    <n v="25.2"/>
    <n v="19.600000000000001"/>
    <n v="71"/>
    <n v="33"/>
    <n v="3.3"/>
    <n v="87"/>
    <x v="39"/>
    <n v="90.6"/>
    <n v="68.8"/>
    <n v="3.707865168539326"/>
    <n v="4.0786516853932584"/>
    <n v="6"/>
    <x v="29"/>
    <x v="3"/>
    <n v="0"/>
    <n v="4"/>
    <n v="2"/>
    <n v="26"/>
    <n v="32"/>
    <n v="10.1"/>
    <n v="18.2"/>
    <x v="55"/>
    <n v="2.9"/>
    <n v="3.8"/>
    <n v="3.7"/>
    <n v="3.5"/>
    <n v="5.8"/>
    <n v="6"/>
    <n v="0.7"/>
    <n v="90"/>
    <n v="96.7"/>
    <n v="0"/>
    <n v="65"/>
    <n v="114"/>
    <n v="49"/>
    <n v="104"/>
    <n v="79.900000000000006"/>
    <n v="28.5"/>
    <n v="3.2"/>
    <n v="74"/>
    <n v="99.5"/>
    <n v="74"/>
    <n v="100"/>
    <x v="0"/>
    <x v="0"/>
    <x v="0"/>
    <m/>
    <x v="0"/>
    <s v="pierre robin"/>
    <n v="9"/>
    <n v="9"/>
    <n v="2"/>
  </r>
  <r>
    <n v="108"/>
    <n v="108"/>
    <s v="Jackson GERMAIN"/>
    <s v="GEJA31032008"/>
    <x v="4"/>
    <m/>
    <m/>
    <m/>
    <x v="2"/>
    <x v="2"/>
    <x v="9"/>
    <x v="3"/>
    <x v="0"/>
    <x v="0"/>
    <x v="0"/>
    <d v="2019-10-21T00:00:00"/>
    <s v="A1"/>
    <s v="eed4618b-742a-4be1-966e-7e9cfdd63f80"/>
    <n v="11"/>
    <s v="Homme"/>
    <n v="145"/>
    <n v="43"/>
    <n v="20.5"/>
    <m/>
    <m/>
    <d v="1899-12-30T22:59:00"/>
    <d v="1899-12-30T07:19:00"/>
    <n v="490.5"/>
    <n v="483"/>
    <n v="98"/>
    <n v="7.5"/>
    <m/>
    <n v="9"/>
    <n v="89.5"/>
    <n v="3.3"/>
    <n v="1.6"/>
    <n v="50.1"/>
    <n v="26.6"/>
    <n v="21.7"/>
    <n v="47"/>
    <n v="14"/>
    <n v="1.7"/>
    <n v="66"/>
    <x v="75"/>
    <n v="68.7"/>
    <n v="76.7"/>
    <n v="1.7391304347826086"/>
    <n v="1.9503105590062111"/>
    <n v="23"/>
    <x v="65"/>
    <x v="11"/>
    <n v="1"/>
    <n v="2"/>
    <n v="5"/>
    <n v="16"/>
    <n v="24"/>
    <n v="12.6"/>
    <n v="20"/>
    <x v="2"/>
    <n v="8"/>
    <n v="1.6"/>
    <n v="4.8"/>
    <n v="1.7"/>
    <n v="4.5"/>
    <n v="12"/>
    <n v="1.5"/>
    <n v="93"/>
    <n v="97.6"/>
    <n v="0"/>
    <n v="67"/>
    <n v="120"/>
    <n v="52"/>
    <n v="0.9"/>
    <n v="0"/>
    <n v="2.5"/>
    <n v="4"/>
    <n v="58.1"/>
    <n v="99.9"/>
    <n v="58.1"/>
    <n v="100"/>
    <x v="0"/>
    <x v="0"/>
    <x v="0"/>
    <m/>
    <x v="0"/>
    <m/>
    <n v="10"/>
    <n v="8"/>
    <n v="5"/>
  </r>
  <r>
    <n v="109"/>
    <n v="109"/>
    <s v="Antoine JUNG"/>
    <s v="JUAN06112006"/>
    <x v="6"/>
    <m/>
    <m/>
    <m/>
    <x v="6"/>
    <x v="0"/>
    <x v="0"/>
    <x v="0"/>
    <x v="0"/>
    <x v="0"/>
    <x v="0"/>
    <d v="2019-10-18T00:00:00"/>
    <s v="A1"/>
    <s v="5d30b02c-3cef-4e5c-ada4-07465fe5950f"/>
    <n v="13"/>
    <s v="Homme"/>
    <n v="151"/>
    <n v="34"/>
    <n v="14.9"/>
    <m/>
    <m/>
    <d v="1899-12-30T21:25:00"/>
    <d v="1899-12-30T07:32:00"/>
    <n v="579"/>
    <n v="439"/>
    <n v="76"/>
    <n v="140"/>
    <m/>
    <n v="28"/>
    <n v="67"/>
    <n v="27.7"/>
    <n v="11.3"/>
    <n v="50.6"/>
    <n v="18.100000000000001"/>
    <n v="20"/>
    <n v="96"/>
    <n v="44"/>
    <n v="4.5999999999999996"/>
    <n v="93"/>
    <x v="76"/>
    <n v="116"/>
    <n v="68.7"/>
    <n v="6.0136674259681095"/>
    <n v="6.642369020501139"/>
    <n v="5"/>
    <x v="29"/>
    <x v="3"/>
    <n v="0"/>
    <n v="5"/>
    <n v="4"/>
    <n v="53"/>
    <n v="62"/>
    <n v="17.5"/>
    <n v="22.8"/>
    <x v="57"/>
    <n v="10.199999999999999"/>
    <n v="8"/>
    <n v="10.1"/>
    <n v="2.6"/>
    <n v="8.9"/>
    <n v="34"/>
    <n v="4.5999999999999996"/>
    <n v="89"/>
    <n v="96.1"/>
    <n v="0"/>
    <n v="58"/>
    <n v="109"/>
    <n v="44"/>
    <n v="78.2"/>
    <n v="54.5"/>
    <n v="9.6"/>
    <n v="2.9"/>
    <n v="97.4"/>
    <n v="100"/>
    <n v="97.4"/>
    <n v="100"/>
    <x v="0"/>
    <x v="0"/>
    <x v="0"/>
    <m/>
    <x v="0"/>
    <m/>
    <n v="10"/>
    <n v="10"/>
    <n v="0"/>
  </r>
  <r>
    <n v="110"/>
    <n v="110"/>
    <s v="Madeleine NURDIN"/>
    <s v="NUMA13032007"/>
    <x v="3"/>
    <m/>
    <m/>
    <m/>
    <x v="4"/>
    <x v="4"/>
    <x v="8"/>
    <x v="4"/>
    <x v="0"/>
    <x v="0"/>
    <x v="0"/>
    <d v="2019-10-11T00:00:00"/>
    <s v="A1"/>
    <s v="0bddc31b-5c53-466d-8fe7-55748dafaac6"/>
    <n v="12"/>
    <s v="Femme"/>
    <n v="161"/>
    <n v="42"/>
    <n v="16.2"/>
    <m/>
    <m/>
    <d v="1899-12-30T22:15:00"/>
    <d v="1899-12-30T09:06:00"/>
    <n v="646.5"/>
    <n v="577.5"/>
    <n v="89"/>
    <n v="70.900000000000006"/>
    <m/>
    <n v="3.4"/>
    <n v="102.5"/>
    <n v="11.4"/>
    <n v="9"/>
    <n v="52.5"/>
    <n v="16"/>
    <n v="22.5"/>
    <n v="73"/>
    <n v="33"/>
    <n v="3.1"/>
    <n v="57"/>
    <x v="77"/>
    <n v="95.5"/>
    <n v="68.5"/>
    <n v="3.4285714285714284"/>
    <n v="3.7506493506493506"/>
    <n v="52"/>
    <x v="10"/>
    <x v="1"/>
    <n v="0"/>
    <n v="0"/>
    <n v="0"/>
    <n v="11"/>
    <n v="11"/>
    <m/>
    <n v="25.1"/>
    <x v="47"/>
    <n v="0.9"/>
    <n v="1.2"/>
    <n v="2.8"/>
    <n v="1.2"/>
    <n v="1.1000000000000001"/>
    <n v="1"/>
    <n v="0.1"/>
    <n v="79"/>
    <n v="95.5"/>
    <n v="9"/>
    <n v="78"/>
    <n v="124"/>
    <n v="58"/>
    <n v="21.7"/>
    <n v="49.3"/>
    <n v="12.5"/>
    <n v="3"/>
    <n v="99"/>
    <n v="99"/>
    <n v="100"/>
    <n v="100"/>
    <x v="0"/>
    <x v="0"/>
    <x v="0"/>
    <m/>
    <x v="0"/>
    <m/>
    <s v="na"/>
    <n v="10"/>
    <n v="0"/>
  </r>
  <r>
    <n v="111"/>
    <n v="111"/>
    <s v="Alexis FABRE"/>
    <s v="FAAL26032014"/>
    <x v="5"/>
    <m/>
    <m/>
    <m/>
    <x v="2"/>
    <x v="4"/>
    <x v="0"/>
    <x v="0"/>
    <x v="0"/>
    <x v="0"/>
    <x v="0"/>
    <d v="2019-10-15T00:00:00"/>
    <s v="A1"/>
    <s v="2fd014a0-4b54-4dbb-ab3e-77abc5b51fbc"/>
    <n v="5"/>
    <s v="Homme"/>
    <n v="113"/>
    <n v="17"/>
    <n v="13.3"/>
    <m/>
    <m/>
    <d v="1899-12-30T19:30:00"/>
    <d v="1899-12-30T06:35:00"/>
    <n v="633.5"/>
    <n v="615.5"/>
    <n v="97"/>
    <n v="18"/>
    <m/>
    <n v="32"/>
    <n v="135"/>
    <n v="7.5"/>
    <n v="2.8"/>
    <n v="60.5"/>
    <n v="17.5"/>
    <n v="19.2"/>
    <n v="78"/>
    <n v="25"/>
    <n v="2.4"/>
    <n v="152"/>
    <x v="22"/>
    <n v="97.2"/>
    <n v="78"/>
    <n v="2.4370430544272947"/>
    <n v="2.6709991876523151"/>
    <n v="24"/>
    <x v="5"/>
    <x v="41"/>
    <n v="0"/>
    <n v="6"/>
    <n v="3"/>
    <n v="77"/>
    <n v="86"/>
    <n v="10.7"/>
    <n v="21.9"/>
    <x v="58"/>
    <n v="7.6"/>
    <n v="8.6"/>
    <n v="8.5"/>
    <n v="8.3000000000000007"/>
    <n v="9.5"/>
    <n v="33"/>
    <n v="3.2"/>
    <n v="91"/>
    <n v="95.5"/>
    <n v="0"/>
    <n v="77"/>
    <n v="124"/>
    <n v="24"/>
    <n v="37.9"/>
    <n v="65"/>
    <n v="7.3"/>
    <n v="3.1"/>
    <n v="60.6"/>
    <n v="99.5"/>
    <n v="60.6"/>
    <n v="100"/>
    <x v="0"/>
    <x v="0"/>
    <x v="0"/>
    <m/>
    <x v="1"/>
    <m/>
    <n v="5"/>
    <n v="5"/>
    <n v="6"/>
  </r>
  <r>
    <n v="112"/>
    <n v="112"/>
    <s v="Axel MASTERS"/>
    <s v="MAAX05112010"/>
    <x v="1"/>
    <m/>
    <m/>
    <m/>
    <x v="4"/>
    <x v="3"/>
    <x v="2"/>
    <x v="6"/>
    <x v="0"/>
    <x v="0"/>
    <x v="0"/>
    <d v="2019-10-09T00:00:00"/>
    <s v="A1"/>
    <s v="befa32dc-86a9-437d-a496-7d7ef8465e1d"/>
    <n v="8"/>
    <s v="Homme"/>
    <n v="145"/>
    <n v="35"/>
    <n v="16.600000000000001"/>
    <m/>
    <m/>
    <d v="1899-12-30T19:30:00"/>
    <d v="1899-12-30T06:37:00"/>
    <n v="612.5"/>
    <n v="580"/>
    <n v="95"/>
    <n v="32.5"/>
    <m/>
    <n v="55.2"/>
    <n v="75"/>
    <n v="13.1"/>
    <n v="7.5"/>
    <n v="53.6"/>
    <n v="17.399999999999999"/>
    <n v="21.5"/>
    <n v="91"/>
    <n v="41"/>
    <n v="4"/>
    <n v="111"/>
    <x v="78"/>
    <n v="112.5"/>
    <n v="71"/>
    <n v="4.2413793103448274"/>
    <n v="4.6551724137931032"/>
    <n v="125"/>
    <x v="66"/>
    <x v="42"/>
    <n v="0"/>
    <n v="0"/>
    <n v="2"/>
    <n v="11"/>
    <n v="13"/>
    <n v="12.4"/>
    <n v="22.4"/>
    <x v="54"/>
    <n v="4.8"/>
    <n v="0.4"/>
    <n v="1.5"/>
    <n v="1.2"/>
    <n v="2"/>
    <n v="3"/>
    <n v="0.3"/>
    <n v="93"/>
    <n v="96.8"/>
    <n v="0"/>
    <n v="77"/>
    <n v="107"/>
    <n v="57"/>
    <n v="3.6"/>
    <n v="19.600000000000001"/>
    <n v="11.6"/>
    <n v="3.3"/>
    <n v="96.8"/>
    <n v="98.8"/>
    <n v="96.8"/>
    <n v="100"/>
    <x v="0"/>
    <x v="0"/>
    <x v="0"/>
    <m/>
    <x v="0"/>
    <m/>
    <n v="5"/>
    <n v="5"/>
    <n v="5"/>
  </r>
  <r>
    <n v="113"/>
    <n v="113"/>
    <s v="Jeanne BRETIN"/>
    <s v="BRJE01122012"/>
    <x v="7"/>
    <s v="P"/>
    <s v="O"/>
    <m/>
    <x v="2"/>
    <x v="3"/>
    <x v="0"/>
    <x v="0"/>
    <x v="0"/>
    <x v="0"/>
    <x v="0"/>
    <d v="2019-10-08T00:00:00"/>
    <s v="A1"/>
    <s v="163e19e9-845f-403f-897d-0267c03e6380"/>
    <n v="6"/>
    <s v="Femme"/>
    <n v="120"/>
    <n v="23"/>
    <n v="16"/>
    <m/>
    <m/>
    <d v="1899-12-30T20:22:00"/>
    <d v="1899-12-30T07:04:00"/>
    <n v="635.5"/>
    <n v="590.5"/>
    <n v="93"/>
    <n v="46"/>
    <m/>
    <n v="5.7"/>
    <n v="53.5"/>
    <n v="8.1"/>
    <n v="5.5"/>
    <n v="54.8"/>
    <n v="16.399999999999999"/>
    <n v="23.3"/>
    <n v="75"/>
    <n v="15"/>
    <n v="1.4"/>
    <n v="137"/>
    <x v="79"/>
    <n v="98.3"/>
    <n v="71.199999999999989"/>
    <n v="1.5241320914479255"/>
    <n v="1.6663844199830651"/>
    <n v="0"/>
    <x v="4"/>
    <x v="3"/>
    <n v="5"/>
    <n v="0"/>
    <n v="2"/>
    <n v="27"/>
    <n v="34"/>
    <n v="13.6"/>
    <n v="24.6"/>
    <x v="40"/>
    <n v="2.6"/>
    <n v="3.7"/>
    <n v="2.7"/>
    <n v="4.9000000000000004"/>
    <n v="3"/>
    <n v="6"/>
    <n v="0.6"/>
    <n v="94"/>
    <n v="96.6"/>
    <n v="0"/>
    <n v="63"/>
    <n v="111"/>
    <n v="49"/>
    <n v="0.5"/>
    <n v="77.8"/>
    <n v="19.8"/>
    <n v="3"/>
    <n v="74.599999999999994"/>
    <n v="99.9"/>
    <n v="74.599999999999994"/>
    <n v="100"/>
    <x v="0"/>
    <x v="0"/>
    <x v="0"/>
    <m/>
    <x v="0"/>
    <m/>
    <n v="8"/>
    <n v="8"/>
    <n v="0"/>
  </r>
  <r>
    <n v="114"/>
    <n v="114"/>
    <s v="Celian FRANCOIS"/>
    <s v="FRCE10052012"/>
    <x v="11"/>
    <m/>
    <m/>
    <m/>
    <x v="2"/>
    <x v="3"/>
    <x v="5"/>
    <x v="1"/>
    <x v="3"/>
    <x v="0"/>
    <x v="0"/>
    <d v="2019-10-03T00:00:00"/>
    <s v="A1"/>
    <s v="07f225d8-6fa8-484d-b62e-f79724289520"/>
    <n v="7"/>
    <s v="Homme"/>
    <n v="132"/>
    <n v="27"/>
    <n v="15.5"/>
    <m/>
    <m/>
    <d v="1899-12-30T20:30:00"/>
    <d v="1899-12-30T07:31:00"/>
    <n v="627.5"/>
    <n v="599"/>
    <n v="95"/>
    <n v="28.5"/>
    <m/>
    <n v="32.5"/>
    <n v="178.5"/>
    <n v="9.1999999999999993"/>
    <n v="5.8"/>
    <n v="55.1"/>
    <n v="17.399999999999999"/>
    <n v="21.7"/>
    <n v="88"/>
    <n v="38"/>
    <n v="3.6"/>
    <n v="113"/>
    <x v="80"/>
    <n v="109.7"/>
    <n v="72.5"/>
    <n v="3.8063439065108513"/>
    <n v="4.1669449081803007"/>
    <n v="65"/>
    <x v="67"/>
    <x v="43"/>
    <n v="0"/>
    <n v="0"/>
    <n v="7"/>
    <n v="14"/>
    <n v="21"/>
    <n v="10"/>
    <n v="21.1"/>
    <x v="59"/>
    <n v="6"/>
    <n v="1"/>
    <n v="2.2999999999999998"/>
    <n v="2"/>
    <n v="3.1"/>
    <n v="2"/>
    <n v="0.2"/>
    <n v="94"/>
    <n v="97.6"/>
    <n v="0"/>
    <n v="77"/>
    <n v="110"/>
    <n v="54"/>
    <n v="1.5"/>
    <n v="52"/>
    <n v="6.5"/>
    <n v="3.5"/>
    <n v="97.2"/>
    <n v="99.7"/>
    <n v="97.2"/>
    <n v="100"/>
    <x v="0"/>
    <x v="0"/>
    <x v="0"/>
    <m/>
    <x v="0"/>
    <m/>
    <n v="10"/>
    <n v="8"/>
    <n v="0"/>
  </r>
  <r>
    <n v="115"/>
    <n v="115"/>
    <s v="Celine DOUANGPASEUT"/>
    <s v="DOCE21012007"/>
    <x v="3"/>
    <s v="P"/>
    <s v="O"/>
    <m/>
    <x v="4"/>
    <x v="4"/>
    <x v="0"/>
    <x v="0"/>
    <x v="0"/>
    <x v="0"/>
    <x v="0"/>
    <d v="2019-10-02T00:00:00"/>
    <s v="A1"/>
    <s v="ca735649-19cc-4dfd-af22-9187bf2f001d"/>
    <n v="12"/>
    <s v="Femme"/>
    <n v="155"/>
    <n v="40"/>
    <n v="16.600000000000001"/>
    <m/>
    <m/>
    <d v="1899-12-30T20:05:00"/>
    <d v="1899-12-30T09:37:00"/>
    <n v="687.5"/>
    <n v="599.5"/>
    <n v="87"/>
    <n v="88"/>
    <m/>
    <n v="125"/>
    <n v="140"/>
    <n v="26.2"/>
    <n v="1.5"/>
    <n v="49.4"/>
    <n v="24.3"/>
    <n v="24.9"/>
    <n v="67"/>
    <n v="12"/>
    <n v="1"/>
    <n v="41"/>
    <x v="81"/>
    <n v="91.9"/>
    <n v="73.7"/>
    <n v="1.2010008340283569"/>
    <n v="1.3010842368640534"/>
    <n v="10"/>
    <x v="12"/>
    <x v="4"/>
    <n v="1"/>
    <n v="0"/>
    <n v="1"/>
    <n v="5"/>
    <n v="7"/>
    <n v="11.8"/>
    <n v="19.7"/>
    <x v="38"/>
    <n v="2"/>
    <n v="0.3"/>
    <n v="0.5"/>
    <n v="1.1000000000000001"/>
    <n v="1.3"/>
    <n v="2"/>
    <n v="0.2"/>
    <n v="94"/>
    <n v="96.8"/>
    <n v="0"/>
    <n v="88"/>
    <n v="124"/>
    <n v="67"/>
    <n v="0"/>
    <n v="0"/>
    <n v="6.2"/>
    <n v="3"/>
    <n v="100"/>
    <n v="100"/>
    <n v="100"/>
    <n v="100"/>
    <x v="0"/>
    <x v="0"/>
    <x v="1"/>
    <m/>
    <x v="0"/>
    <m/>
    <n v="6"/>
    <n v="8"/>
    <n v="3"/>
  </r>
  <r>
    <n v="116"/>
    <n v="116"/>
    <s v="Youssef RHAIMA"/>
    <s v="RHYO04092012"/>
    <x v="11"/>
    <m/>
    <m/>
    <m/>
    <x v="2"/>
    <x v="7"/>
    <x v="0"/>
    <x v="0"/>
    <x v="0"/>
    <x v="0"/>
    <x v="0"/>
    <d v="2019-10-01T00:00:00"/>
    <s v="A1"/>
    <s v="93526990-7177-49f4-b5b3-76ddee48cdba"/>
    <n v="7"/>
    <s v="Homme"/>
    <n v="135"/>
    <n v="44"/>
    <n v="24.1"/>
    <m/>
    <m/>
    <d v="1899-12-30T22:14:00"/>
    <d v="1899-12-30T06:58:00"/>
    <n v="506"/>
    <n v="450"/>
    <n v="89"/>
    <n v="56"/>
    <m/>
    <n v="17.5"/>
    <n v="126.5"/>
    <n v="14"/>
    <n v="4.7"/>
    <n v="47.6"/>
    <n v="24.7"/>
    <n v="23.1"/>
    <n v="79"/>
    <n v="31"/>
    <n v="3.7"/>
    <n v="45"/>
    <x v="82"/>
    <n v="102.1"/>
    <n v="72.3"/>
    <n v="4.1333333333333337"/>
    <n v="4.6266666666666669"/>
    <n v="0"/>
    <x v="4"/>
    <x v="3"/>
    <n v="0"/>
    <n v="0"/>
    <n v="3"/>
    <n v="17"/>
    <n v="20"/>
    <n v="13.9"/>
    <n v="17.399999999999999"/>
    <x v="20"/>
    <n v="4.5999999999999996"/>
    <n v="2.1"/>
    <n v="2.5"/>
    <n v="2.9"/>
    <n v="3.5"/>
    <n v="7"/>
    <n v="0.9"/>
    <n v="92"/>
    <n v="97.8"/>
    <n v="0"/>
    <n v="74"/>
    <n v="112"/>
    <n v="60"/>
    <n v="0.8"/>
    <n v="53.8"/>
    <n v="19.899999999999999"/>
    <n v="2.2999999999999998"/>
    <n v="63.4"/>
    <n v="99.8"/>
    <n v="63.4"/>
    <n v="100"/>
    <x v="0"/>
    <x v="0"/>
    <x v="0"/>
    <m/>
    <x v="0"/>
    <m/>
    <s v="na"/>
    <s v="na"/>
    <s v="na"/>
  </r>
  <r>
    <n v="117"/>
    <n v="117"/>
    <s v="Christie HIJNIAN"/>
    <s v="HICH19122012"/>
    <x v="7"/>
    <m/>
    <m/>
    <m/>
    <x v="2"/>
    <x v="8"/>
    <x v="2"/>
    <x v="0"/>
    <x v="0"/>
    <x v="0"/>
    <x v="0"/>
    <d v="2019-09-25T00:00:00"/>
    <s v="A1"/>
    <s v="28ba73cb-e9e5-4c9d-a8b5-2b7d84a67081"/>
    <n v="6"/>
    <s v="Femme"/>
    <n v="115"/>
    <n v="20"/>
    <n v="15.1"/>
    <m/>
    <m/>
    <d v="1899-12-30T21:00:00"/>
    <d v="1899-12-30T07:25:00"/>
    <n v="594.5"/>
    <n v="558"/>
    <n v="94"/>
    <n v="36.5"/>
    <m/>
    <n v="30.4"/>
    <n v="83"/>
    <n v="10.7"/>
    <n v="5"/>
    <n v="52.2"/>
    <n v="16.899999999999999"/>
    <n v="25.8"/>
    <n v="52"/>
    <n v="22"/>
    <n v="2.2000000000000002"/>
    <n v="77"/>
    <x v="23"/>
    <n v="77.8"/>
    <n v="69.099999999999994"/>
    <n v="2.3655913978494625"/>
    <n v="2.6021505376344085"/>
    <n v="12"/>
    <x v="68"/>
    <x v="38"/>
    <n v="0"/>
    <n v="1"/>
    <n v="2"/>
    <n v="37"/>
    <n v="40"/>
    <n v="13.5"/>
    <n v="15.1"/>
    <x v="60"/>
    <n v="3.8"/>
    <n v="4.5"/>
    <n v="8.6999999999999993"/>
    <n v="1.1000000000000001"/>
    <n v="6.2"/>
    <n v="8"/>
    <n v="0.9"/>
    <n v="93"/>
    <n v="96.1"/>
    <n v="0"/>
    <n v="73"/>
    <n v="107"/>
    <n v="55"/>
    <n v="0"/>
    <n v="0"/>
    <n v="5.7"/>
    <n v="2.9"/>
    <n v="65.900000000000006"/>
    <n v="99.6"/>
    <n v="65.900000000000006"/>
    <n v="100"/>
    <x v="0"/>
    <x v="0"/>
    <x v="0"/>
    <m/>
    <x v="0"/>
    <m/>
    <n v="10"/>
    <n v="10"/>
    <n v="0"/>
  </r>
  <r>
    <n v="118"/>
    <n v="118"/>
    <s v="Clara VERSMISSEN"/>
    <s v="VECL13102003"/>
    <x v="13"/>
    <m/>
    <m/>
    <m/>
    <x v="2"/>
    <x v="4"/>
    <x v="5"/>
    <x v="6"/>
    <x v="0"/>
    <x v="0"/>
    <x v="0"/>
    <d v="2019-09-19T00:00:00"/>
    <s v="A1"/>
    <s v="05661507-1fb0-4c39-aa44-57f824ad8ea2"/>
    <n v="15"/>
    <s v="Femme"/>
    <n v="165"/>
    <n v="54"/>
    <n v="19.8"/>
    <m/>
    <m/>
    <d v="1899-12-30T23:06:00"/>
    <d v="1899-12-30T08:29:00"/>
    <n v="562.20000000000005"/>
    <n v="505.5"/>
    <n v="90"/>
    <n v="57"/>
    <m/>
    <n v="0.2"/>
    <n v="107.7"/>
    <n v="10.1"/>
    <n v="4"/>
    <n v="60"/>
    <n v="13.6"/>
    <n v="22.5"/>
    <n v="85"/>
    <n v="33"/>
    <n v="3.5"/>
    <n v="88"/>
    <x v="1"/>
    <n v="107.5"/>
    <n v="73.599999999999994"/>
    <n v="3.9169139465875369"/>
    <n v="4.3323442136498516"/>
    <n v="0"/>
    <x v="4"/>
    <x v="3"/>
    <n v="0"/>
    <n v="0"/>
    <n v="1"/>
    <n v="40"/>
    <n v="41"/>
    <n v="18.7"/>
    <n v="25.7"/>
    <x v="23"/>
    <n v="2.6"/>
    <n v="5.5"/>
    <n v="6.8"/>
    <n v="1.9"/>
    <n v="5.6"/>
    <n v="3"/>
    <n v="0.4"/>
    <n v="95"/>
    <n v="98.2"/>
    <n v="0"/>
    <n v="65"/>
    <n v="108"/>
    <n v="50"/>
    <n v="0.7"/>
    <n v="54.5"/>
    <n v="14.3"/>
    <n v="3"/>
    <n v="76"/>
    <n v="99.7"/>
    <n v="76"/>
    <n v="100"/>
    <x v="0"/>
    <x v="0"/>
    <x v="0"/>
    <m/>
    <x v="0"/>
    <m/>
    <n v="10"/>
    <n v="10"/>
    <n v="0"/>
  </r>
  <r>
    <n v="119"/>
    <n v="119"/>
    <s v="Lila ZITOUNI"/>
    <s v="ZILI08032013"/>
    <x v="7"/>
    <m/>
    <m/>
    <m/>
    <x v="2"/>
    <x v="3"/>
    <x v="3"/>
    <x v="7"/>
    <x v="0"/>
    <x v="0"/>
    <x v="0"/>
    <d v="2019-09-18T00:00:00"/>
    <s v="A1"/>
    <s v="115ccb3f-c24a-406f-a903-0c57851099da"/>
    <n v="6"/>
    <s v="Femme"/>
    <n v="126"/>
    <n v="39"/>
    <n v="24.6"/>
    <m/>
    <m/>
    <d v="1899-12-30T20:30:00"/>
    <d v="1899-12-30T06:33:00"/>
    <n v="597"/>
    <n v="578"/>
    <n v="97"/>
    <n v="19"/>
    <m/>
    <n v="5.6"/>
    <n v="73.5"/>
    <n v="4.0999999999999996"/>
    <n v="4.8"/>
    <n v="57.8"/>
    <n v="14.4"/>
    <n v="23"/>
    <n v="71"/>
    <n v="25"/>
    <n v="2.5"/>
    <n v="94"/>
    <x v="39"/>
    <n v="94"/>
    <n v="72.2"/>
    <n v="2.5951557093425603"/>
    <n v="2.8546712802768166"/>
    <n v="115"/>
    <x v="41"/>
    <x v="44"/>
    <n v="1"/>
    <n v="0"/>
    <n v="2"/>
    <n v="28"/>
    <n v="31"/>
    <n v="14"/>
    <n v="21.3"/>
    <x v="16"/>
    <n v="6.8"/>
    <n v="2.2000000000000002"/>
    <n v="5.0999999999999996"/>
    <n v="0.9"/>
    <n v="4.5999999999999996"/>
    <n v="2"/>
    <n v="0.2"/>
    <n v="93"/>
    <n v="97.7"/>
    <n v="0"/>
    <n v="56"/>
    <n v="121"/>
    <n v="45"/>
    <n v="0.7"/>
    <n v="55.6"/>
    <n v="12.2"/>
    <n v="5"/>
    <n v="100"/>
    <n v="100"/>
    <n v="100"/>
    <n v="100"/>
    <x v="0"/>
    <x v="0"/>
    <x v="0"/>
    <m/>
    <x v="0"/>
    <m/>
    <n v="10"/>
    <n v="10"/>
    <n v="4"/>
  </r>
  <r>
    <n v="120"/>
    <n v="120"/>
    <s v="Louise ROCHET"/>
    <s v="ROLO12062014"/>
    <x v="5"/>
    <m/>
    <m/>
    <m/>
    <x v="2"/>
    <x v="3"/>
    <x v="5"/>
    <x v="0"/>
    <x v="0"/>
    <x v="0"/>
    <x v="0"/>
    <d v="2019-09-17T00:00:00"/>
    <s v="A1"/>
    <s v="b297e705-031b-4510-b8b5-190f2b5ae3ca"/>
    <n v="5"/>
    <s v="Femme"/>
    <n v="106"/>
    <n v="17"/>
    <n v="15.1"/>
    <m/>
    <m/>
    <d v="1899-12-30T21:04:00"/>
    <d v="1899-12-30T08:46:00"/>
    <n v="683.5"/>
    <n v="630"/>
    <n v="92"/>
    <n v="53.5"/>
    <m/>
    <n v="17.5"/>
    <n v="184.5"/>
    <n v="10.1"/>
    <n v="3.8"/>
    <n v="53.2"/>
    <n v="16.600000000000001"/>
    <n v="26.4"/>
    <n v="62"/>
    <n v="14"/>
    <n v="1.2"/>
    <n v="105"/>
    <x v="17"/>
    <n v="88.4"/>
    <n v="69.800000000000011"/>
    <n v="1.3333333333333333"/>
    <n v="1.4476190476190476"/>
    <n v="8"/>
    <x v="20"/>
    <x v="45"/>
    <n v="0"/>
    <n v="5"/>
    <n v="13"/>
    <n v="52"/>
    <n v="70"/>
    <n v="11.3"/>
    <n v="13.2"/>
    <x v="44"/>
    <n v="4.3"/>
    <n v="7.5"/>
    <n v="4.4000000000000004"/>
    <n v="8.6"/>
    <n v="8.1"/>
    <n v="11"/>
    <n v="1"/>
    <n v="88"/>
    <n v="97.1"/>
    <n v="0.2"/>
    <n v="75"/>
    <n v="112"/>
    <n v="48"/>
    <n v="110.4"/>
    <n v="39.6"/>
    <n v="3"/>
    <n v="3.2"/>
    <n v="24.5"/>
    <n v="97.6"/>
    <n v="24.5"/>
    <n v="100"/>
    <x v="0"/>
    <x v="0"/>
    <x v="0"/>
    <m/>
    <x v="0"/>
    <m/>
    <n v="10"/>
    <n v="8"/>
    <n v="5"/>
  </r>
  <r>
    <n v="121"/>
    <n v="121"/>
    <s v="Tom MORICE"/>
    <s v="MOTO29102014"/>
    <x v="2"/>
    <m/>
    <m/>
    <m/>
    <x v="2"/>
    <x v="4"/>
    <x v="5"/>
    <x v="0"/>
    <x v="0"/>
    <x v="0"/>
    <x v="0"/>
    <d v="2019-09-13T00:00:00"/>
    <s v="A1"/>
    <s v="ecc7f0d7-0ce8-4cf3-8730-9fae03bca384"/>
    <n v="4"/>
    <s v="Homme"/>
    <n v="115"/>
    <n v="21"/>
    <n v="15.9"/>
    <m/>
    <m/>
    <d v="1899-12-30T20:30:00"/>
    <d v="1899-12-30T07:08:00"/>
    <n v="615.5"/>
    <n v="560"/>
    <n v="91"/>
    <n v="55.5"/>
    <m/>
    <n v="23"/>
    <n v="124.5"/>
    <n v="12.3"/>
    <n v="3.4"/>
    <n v="59.6"/>
    <n v="15"/>
    <n v="22.1"/>
    <n v="74"/>
    <n v="30"/>
    <n v="2.9"/>
    <n v="73"/>
    <x v="83"/>
    <n v="96.1"/>
    <n v="74.599999999999994"/>
    <n v="3.2142857142857144"/>
    <n v="3.5249999999999999"/>
    <n v="28"/>
    <x v="69"/>
    <x v="45"/>
    <n v="4"/>
    <n v="2"/>
    <n v="9"/>
    <n v="27"/>
    <n v="42"/>
    <n v="12.9"/>
    <n v="11.6"/>
    <x v="14"/>
    <n v="8.3000000000000007"/>
    <n v="3.4"/>
    <n v="4"/>
    <n v="4.5999999999999996"/>
    <n v="4.5"/>
    <n v="24"/>
    <n v="2.6"/>
    <n v="85"/>
    <n v="97.2"/>
    <n v="0.1"/>
    <n v="69"/>
    <n v="112"/>
    <n v="54"/>
    <n v="16.2"/>
    <n v="52.7"/>
    <n v="17.5"/>
    <n v="4.3"/>
    <n v="77"/>
    <n v="98.2"/>
    <n v="77"/>
    <n v="100"/>
    <x v="0"/>
    <x v="0"/>
    <x v="0"/>
    <m/>
    <x v="0"/>
    <m/>
    <n v="10"/>
    <n v="10"/>
    <n v="0"/>
  </r>
  <r>
    <n v="122"/>
    <n v="122"/>
    <s v="Yanis HAMADOUCHE"/>
    <s v="HAYA23052015"/>
    <x v="2"/>
    <s v="P"/>
    <s v="O"/>
    <m/>
    <x v="4"/>
    <x v="4"/>
    <x v="7"/>
    <x v="7"/>
    <x v="0"/>
    <x v="0"/>
    <x v="0"/>
    <d v="2019-09-11T00:00:00"/>
    <s v="A1"/>
    <s v="9e8ab104-dac2-4491-991a-9d3059983cec"/>
    <n v="4"/>
    <s v="Homme"/>
    <n v="120"/>
    <n v="18"/>
    <n v="12.5"/>
    <m/>
    <m/>
    <d v="1899-12-30T19:59:00"/>
    <d v="1899-12-30T06:35:00"/>
    <n v="616.29999999999995"/>
    <n v="594.5"/>
    <n v="96"/>
    <n v="41.3"/>
    <m/>
    <n v="19.5"/>
    <n v="153"/>
    <n v="6.5"/>
    <n v="3.7"/>
    <n v="46.3"/>
    <n v="21.8"/>
    <n v="28.2"/>
    <n v="66"/>
    <n v="27"/>
    <n v="2.6"/>
    <n v="119"/>
    <x v="55"/>
    <n v="94.2"/>
    <n v="68.099999999999994"/>
    <n v="2.7249789739276702"/>
    <n v="2.9873843566021869"/>
    <n v="84"/>
    <x v="70"/>
    <x v="34"/>
    <n v="4"/>
    <n v="0"/>
    <n v="11"/>
    <n v="16"/>
    <n v="31"/>
    <n v="10.3"/>
    <n v="21.5"/>
    <x v="27"/>
    <n v="2.9"/>
    <n v="3.2"/>
    <n v="2.2000000000000002"/>
    <n v="4.5"/>
    <n v="3.9"/>
    <n v="18"/>
    <n v="1.8"/>
    <n v="84"/>
    <n v="98"/>
    <n v="0.1"/>
    <n v="82"/>
    <n v="117"/>
    <n v="64"/>
    <n v="10.1"/>
    <n v="42.5"/>
    <n v="17.7"/>
    <n v="4.3"/>
    <n v="81"/>
    <n v="97.9"/>
    <n v="81"/>
    <n v="100"/>
    <x v="0"/>
    <x v="0"/>
    <x v="0"/>
    <m/>
    <x v="0"/>
    <m/>
    <n v="10"/>
    <s v="na"/>
    <n v="0"/>
  </r>
  <r>
    <n v="123"/>
    <n v="123"/>
    <s v="Come DE MONTEVILLE"/>
    <s v="DEMOCO12092006"/>
    <x v="3"/>
    <m/>
    <m/>
    <m/>
    <x v="4"/>
    <x v="3"/>
    <x v="3"/>
    <x v="6"/>
    <x v="0"/>
    <x v="0"/>
    <x v="0"/>
    <d v="2019-09-06T00:00:00"/>
    <s v="A1"/>
    <s v="a85ee688-5954-4278-8359-1614fc542b2d"/>
    <n v="12"/>
    <s v="Homme"/>
    <n v="170"/>
    <n v="46"/>
    <n v="15.9"/>
    <m/>
    <m/>
    <d v="1899-12-30T22:52:00"/>
    <d v="1899-12-30T08:26:00"/>
    <n v="564"/>
    <n v="523"/>
    <n v="93"/>
    <n v="41"/>
    <m/>
    <n v="10"/>
    <n v="167"/>
    <n v="8.9"/>
    <n v="6"/>
    <n v="53.9"/>
    <n v="20.100000000000001"/>
    <n v="20"/>
    <n v="78"/>
    <n v="32"/>
    <n v="3.4"/>
    <n v="70"/>
    <x v="84"/>
    <n v="98"/>
    <n v="74"/>
    <n v="3.6711281070745696"/>
    <n v="4.0611854684512432"/>
    <n v="73"/>
    <x v="71"/>
    <x v="36"/>
    <n v="2"/>
    <n v="0"/>
    <n v="2"/>
    <n v="20"/>
    <n v="24"/>
    <n v="16.8"/>
    <n v="21.5"/>
    <x v="13"/>
    <n v="3.4"/>
    <n v="2.6"/>
    <n v="4.8"/>
    <n v="1.8"/>
    <n v="3.1"/>
    <n v="15"/>
    <n v="1.7"/>
    <n v="92"/>
    <n v="96.3"/>
    <n v="0"/>
    <n v="55"/>
    <n v="102"/>
    <n v="45"/>
    <n v="0"/>
    <n v="0"/>
    <n v="9.6"/>
    <n v="3.5"/>
    <n v="97.1"/>
    <n v="99.7"/>
    <n v="97.1"/>
    <n v="100"/>
    <x v="0"/>
    <x v="0"/>
    <x v="0"/>
    <m/>
    <x v="0"/>
    <m/>
    <n v="10"/>
    <n v="10"/>
    <n v="0"/>
  </r>
  <r>
    <n v="124"/>
    <n v="124"/>
    <s v="Said BEN-MESSAOUD"/>
    <s v="BEMESI10032014"/>
    <x v="5"/>
    <m/>
    <m/>
    <m/>
    <x v="2"/>
    <x v="6"/>
    <x v="2"/>
    <x v="3"/>
    <x v="1"/>
    <x v="0"/>
    <x v="0"/>
    <d v="2019-09-05T00:00:00"/>
    <s v="A1"/>
    <s v="75dff829-0100-404a-93ef-beaf8e5e367d"/>
    <n v="5"/>
    <s v="Homme"/>
    <n v="110"/>
    <n v="17.5"/>
    <n v="14.5"/>
    <m/>
    <m/>
    <d v="1899-12-30T20:00:00"/>
    <d v="1899-12-30T07:20:00"/>
    <n v="633.5"/>
    <n v="613.5"/>
    <n v="97"/>
    <n v="20"/>
    <m/>
    <n v="46.5"/>
    <n v="126"/>
    <n v="9.8000000000000007"/>
    <n v="3.9"/>
    <n v="49.6"/>
    <n v="14.3"/>
    <n v="32.299999999999997"/>
    <n v="72"/>
    <n v="21"/>
    <n v="2"/>
    <n v="89"/>
    <x v="49"/>
    <n v="104.3"/>
    <n v="63.900000000000006"/>
    <n v="2.0537897310513449"/>
    <n v="2.2493887530562349"/>
    <n v="33"/>
    <x v="72"/>
    <x v="0"/>
    <n v="0"/>
    <n v="1"/>
    <n v="14"/>
    <n v="20"/>
    <n v="35"/>
    <n v="11"/>
    <n v="16.7"/>
    <x v="61"/>
    <n v="5.8"/>
    <n v="2.2999999999999998"/>
    <n v="1"/>
    <n v="5.0999999999999996"/>
    <n v="5.9"/>
    <n v="10"/>
    <n v="1"/>
    <n v="92"/>
    <n v="97.6"/>
    <n v="0"/>
    <n v="74"/>
    <n v="124"/>
    <n v="58"/>
    <n v="3.4"/>
    <n v="38.299999999999997"/>
    <n v="10"/>
    <n v="3.7"/>
    <n v="53.7"/>
    <n v="99.5"/>
    <n v="53.7"/>
    <n v="100"/>
    <x v="0"/>
    <x v="0"/>
    <x v="0"/>
    <m/>
    <x v="0"/>
    <m/>
    <s v="na"/>
    <s v="na"/>
    <s v="na"/>
  </r>
  <r>
    <n v="125"/>
    <n v="125"/>
    <s v="Zita GOBILLIARD"/>
    <s v="GOZI13112013"/>
    <x v="5"/>
    <m/>
    <m/>
    <m/>
    <x v="7"/>
    <x v="5"/>
    <x v="3"/>
    <x v="0"/>
    <x v="0"/>
    <x v="0"/>
    <x v="0"/>
    <d v="2019-09-04T00:00:00"/>
    <s v="A1"/>
    <s v="3ad10c11-a727-4def-b83b-d0e2c4ec4a83"/>
    <n v="5"/>
    <s v="Femme"/>
    <n v="110"/>
    <n v="17.5"/>
    <n v="14.5"/>
    <m/>
    <m/>
    <d v="1899-12-30T20:28:00"/>
    <d v="1899-12-30T06:31:00"/>
    <n v="602.5"/>
    <n v="575"/>
    <n v="95"/>
    <n v="27.5"/>
    <m/>
    <n v="0"/>
    <n v="136"/>
    <n v="4.5999999999999996"/>
    <n v="4.7"/>
    <n v="53.9"/>
    <n v="18.600000000000001"/>
    <n v="22.8"/>
    <n v="76"/>
    <n v="26"/>
    <n v="2.6"/>
    <n v="120"/>
    <x v="85"/>
    <n v="98.8"/>
    <n v="72.5"/>
    <n v="2.7130434782608694"/>
    <n v="2.9843478260869567"/>
    <n v="21"/>
    <x v="62"/>
    <x v="23"/>
    <n v="3"/>
    <n v="2"/>
    <n v="12"/>
    <n v="39"/>
    <n v="56"/>
    <n v="12.6"/>
    <n v="13.7"/>
    <x v="1"/>
    <n v="2.7"/>
    <n v="6.8"/>
    <n v="6.6"/>
    <n v="4.0999999999999996"/>
    <n v="9.1999999999999993"/>
    <n v="22"/>
    <n v="2.2999999999999998"/>
    <n v="91"/>
    <n v="96.8"/>
    <n v="0"/>
    <n v="86"/>
    <n v="127"/>
    <n v="60"/>
    <n v="0.2"/>
    <n v="25"/>
    <n v="10.9"/>
    <n v="3.2"/>
    <n v="98.5"/>
    <n v="99.9"/>
    <n v="98.5"/>
    <n v="100"/>
    <x v="0"/>
    <x v="0"/>
    <x v="0"/>
    <m/>
    <x v="0"/>
    <m/>
    <s v="na"/>
    <n v="8"/>
    <n v="8"/>
  </r>
  <r>
    <n v="128"/>
    <n v="128"/>
    <s v="Oscar MANESTER"/>
    <s v="MAOS13082011"/>
    <x v="1"/>
    <m/>
    <m/>
    <m/>
    <x v="0"/>
    <x v="2"/>
    <x v="0"/>
    <x v="0"/>
    <x v="0"/>
    <x v="0"/>
    <x v="0"/>
    <d v="2019-08-29T00:00:00"/>
    <s v="A1"/>
    <s v="fed2ab87-e656-4442-9872-560bc285d390"/>
    <n v="8"/>
    <s v="Homme"/>
    <n v="131"/>
    <n v="28"/>
    <n v="16.3"/>
    <m/>
    <m/>
    <d v="1899-12-30T23:15:00"/>
    <d v="1899-12-30T07:49:00"/>
    <n v="512.9"/>
    <n v="487.4"/>
    <n v="95"/>
    <n v="27.3"/>
    <m/>
    <n v="7.9"/>
    <n v="178.9"/>
    <n v="5.3"/>
    <n v="6.1"/>
    <n v="52.1"/>
    <n v="23.2"/>
    <n v="18.7"/>
    <n v="74"/>
    <n v="28"/>
    <n v="3.3"/>
    <n v="76"/>
    <x v="18"/>
    <n v="92.7"/>
    <n v="75.3"/>
    <n v="3.4468608945424704"/>
    <n v="3.8530980713992617"/>
    <n v="121"/>
    <x v="73"/>
    <x v="46"/>
    <n v="8"/>
    <n v="2"/>
    <n v="2"/>
    <n v="20"/>
    <n v="32"/>
    <n v="13.6"/>
    <n v="20.8"/>
    <x v="11"/>
    <n v="9.1999999999999993"/>
    <n v="2.7"/>
    <n v="5.2"/>
    <n v="1.7"/>
    <n v="1.5"/>
    <n v="30"/>
    <n v="3.7"/>
    <n v="84"/>
    <n v="95.5"/>
    <n v="1"/>
    <n v="79"/>
    <n v="129"/>
    <n v="53"/>
    <n v="18.7"/>
    <n v="5.8"/>
    <n v="14.4"/>
    <n v="3.7"/>
    <n v="93.2"/>
    <n v="93.2"/>
    <n v="100"/>
    <n v="98.3"/>
    <x v="0"/>
    <x v="0"/>
    <x v="0"/>
    <m/>
    <x v="0"/>
    <m/>
    <n v="10"/>
    <n v="10"/>
    <n v="0"/>
  </r>
  <r>
    <n v="129"/>
    <n v="129"/>
    <s v="Gael GUILLOIS"/>
    <s v="GUGA20122012"/>
    <x v="7"/>
    <s v="P"/>
    <s v="O"/>
    <m/>
    <x v="1"/>
    <x v="2"/>
    <x v="0"/>
    <x v="0"/>
    <x v="0"/>
    <x v="0"/>
    <x v="0"/>
    <d v="2019-08-28T00:00:00"/>
    <s v="A1"/>
    <s v="e9a3f307-ddd2-4a04-934d-dc94d5517e2c"/>
    <n v="6"/>
    <s v="Homme"/>
    <n v="115"/>
    <n v="21"/>
    <n v="15.9"/>
    <m/>
    <m/>
    <d v="1899-12-30T21:15:00"/>
    <d v="1899-12-30T07:50:00"/>
    <n v="634.5"/>
    <n v="501.5"/>
    <n v="79"/>
    <n v="133"/>
    <m/>
    <n v="0"/>
    <n v="73.5"/>
    <n v="21"/>
    <n v="3.2"/>
    <n v="54.2"/>
    <n v="21.3"/>
    <n v="21.2"/>
    <n v="60"/>
    <n v="18"/>
    <n v="1.7"/>
    <n v="38"/>
    <x v="86"/>
    <n v="81.2"/>
    <n v="75.5"/>
    <n v="2.1535393818544368"/>
    <n v="2.3569292123629113"/>
    <n v="37"/>
    <x v="27"/>
    <x v="14"/>
    <n v="10"/>
    <n v="4"/>
    <n v="7"/>
    <n v="4"/>
    <n v="25"/>
    <n v="9.9"/>
    <n v="15.3"/>
    <x v="2"/>
    <n v="10.7"/>
    <n v="0.9"/>
    <n v="2.2999999999999998"/>
    <n v="4.2"/>
    <n v="2.6"/>
    <n v="11"/>
    <n v="1.3"/>
    <n v="88"/>
    <n v="96.4"/>
    <n v="0"/>
    <n v="82"/>
    <n v="117"/>
    <n v="68"/>
    <n v="0.7"/>
    <n v="30"/>
    <n v="9.9"/>
    <n v="4.0999999999999996"/>
    <n v="99.6"/>
    <n v="99.6"/>
    <n v="100"/>
    <n v="100"/>
    <x v="0"/>
    <x v="0"/>
    <x v="0"/>
    <m/>
    <x v="0"/>
    <m/>
    <s v="na"/>
    <n v="10"/>
    <n v="0"/>
  </r>
  <r>
    <n v="130"/>
    <n v="130"/>
    <s v="Louis GUINCHARD"/>
    <s v="GULO10082008"/>
    <x v="4"/>
    <s v="P"/>
    <s v="O"/>
    <m/>
    <x v="4"/>
    <x v="2"/>
    <x v="9"/>
    <x v="0"/>
    <x v="0"/>
    <x v="0"/>
    <x v="0"/>
    <d v="2019-08-27T00:00:00"/>
    <s v="A1"/>
    <s v="ce4aab22-ceab-4c61-8cef-d884b28e3b8d"/>
    <n v="11"/>
    <s v="Homme"/>
    <n v="145"/>
    <n v="44"/>
    <n v="20.9"/>
    <m/>
    <m/>
    <d v="1899-12-30T22:39:00"/>
    <d v="1899-12-30T06:53:00"/>
    <n v="473.5"/>
    <n v="416"/>
    <n v="88"/>
    <n v="57.5"/>
    <m/>
    <n v="21"/>
    <n v="170.5"/>
    <n v="15.9"/>
    <n v="4.2"/>
    <n v="46.8"/>
    <n v="28.4"/>
    <n v="20.7"/>
    <n v="59"/>
    <n v="20"/>
    <n v="2.5"/>
    <n v="81"/>
    <x v="36"/>
    <n v="79.7"/>
    <n v="75.199999999999989"/>
    <n v="2.8846153846153846"/>
    <n v="3.2451923076923075"/>
    <n v="144"/>
    <x v="74"/>
    <x v="46"/>
    <n v="1"/>
    <n v="1"/>
    <n v="3"/>
    <n v="12"/>
    <n v="17"/>
    <n v="9.5"/>
    <n v="13.2"/>
    <x v="9"/>
    <n v="3.5"/>
    <n v="2.2000000000000002"/>
    <n v="6.9"/>
    <n v="0.6"/>
    <n v="2"/>
    <n v="16"/>
    <n v="2.2000000000000002"/>
    <n v="85"/>
    <n v="96.3"/>
    <n v="0.1"/>
    <n v="61"/>
    <n v="111"/>
    <n v="47"/>
    <n v="1.4"/>
    <n v="3.6"/>
    <n v="5.7"/>
    <n v="4.4000000000000004"/>
    <n v="83"/>
    <n v="99.9"/>
    <n v="83"/>
    <n v="100"/>
    <x v="0"/>
    <x v="0"/>
    <x v="0"/>
    <m/>
    <x v="1"/>
    <m/>
    <s v="na"/>
    <n v="10"/>
    <n v="0"/>
  </r>
  <r>
    <n v="131"/>
    <n v="131"/>
    <s v="Nino PERMINGEAT"/>
    <s v="PENI01022006"/>
    <x v="13"/>
    <m/>
    <m/>
    <m/>
    <x v="2"/>
    <x v="2"/>
    <x v="0"/>
    <x v="0"/>
    <x v="0"/>
    <x v="0"/>
    <x v="0"/>
    <d v="2019-08-26T00:00:00"/>
    <s v="A1"/>
    <s v="a6bb23db-6643-494d-9dac-de661e372abd"/>
    <n v="13"/>
    <s v="Homme"/>
    <n v="169"/>
    <n v="59"/>
    <n v="20.7"/>
    <m/>
    <m/>
    <d v="1899-12-30T23:20:00"/>
    <d v="1899-12-30T08:49:00"/>
    <n v="554"/>
    <n v="452"/>
    <n v="82"/>
    <n v="102"/>
    <m/>
    <n v="14.5"/>
    <n v="130.5"/>
    <n v="20.5"/>
    <n v="5.8"/>
    <n v="46"/>
    <n v="26.5"/>
    <n v="21.7"/>
    <n v="76"/>
    <n v="22"/>
    <n v="2.4"/>
    <n v="95"/>
    <x v="87"/>
    <n v="97.7"/>
    <n v="72.5"/>
    <n v="2.9203539823008851"/>
    <n v="3.2389380530973453"/>
    <n v="72"/>
    <x v="19"/>
    <x v="31"/>
    <n v="2"/>
    <n v="5"/>
    <n v="0"/>
    <n v="10"/>
    <n v="17"/>
    <n v="11"/>
    <n v="17.7"/>
    <x v="0"/>
    <n v="0"/>
    <n v="2.9"/>
    <n v="4.8"/>
    <n v="1"/>
    <n v="7.3"/>
    <n v="5"/>
    <n v="0.7"/>
    <n v="93"/>
    <n v="97"/>
    <n v="0"/>
    <n v="66"/>
    <n v="109"/>
    <n v="54"/>
    <n v="1.2"/>
    <n v="8.6999999999999993"/>
    <n v="6.5"/>
    <n v="4"/>
    <n v="99.8"/>
    <n v="99.8"/>
    <n v="100"/>
    <n v="100"/>
    <x v="0"/>
    <x v="0"/>
    <x v="0"/>
    <m/>
    <x v="0"/>
    <m/>
    <n v="7"/>
    <n v="9"/>
    <n v="1"/>
  </r>
  <r>
    <n v="132"/>
    <n v="132"/>
    <s v="Bilel BETTAYEB"/>
    <s v="BEBI25022013"/>
    <x v="7"/>
    <s v="P"/>
    <s v="O"/>
    <m/>
    <x v="4"/>
    <x v="4"/>
    <x v="2"/>
    <x v="0"/>
    <x v="0"/>
    <x v="0"/>
    <x v="0"/>
    <d v="2019-08-22T00:00:00"/>
    <s v="A1"/>
    <s v="6737676f-d922-4fae-b23d-47fe4aa1dc14"/>
    <n v="6"/>
    <s v="Homme"/>
    <n v="124"/>
    <n v="24"/>
    <n v="15.6"/>
    <m/>
    <m/>
    <d v="1899-12-30T23:14:00"/>
    <d v="1899-12-30T09:18:00"/>
    <n v="602.5"/>
    <n v="581"/>
    <n v="96"/>
    <n v="21.5"/>
    <m/>
    <n v="1"/>
    <n v="72.5"/>
    <n v="3.7"/>
    <n v="4.9000000000000004"/>
    <n v="49.5"/>
    <n v="21.1"/>
    <n v="24.5"/>
    <n v="110"/>
    <n v="33"/>
    <n v="3.3"/>
    <n v="99"/>
    <x v="88"/>
    <n v="134.5"/>
    <n v="70.599999999999994"/>
    <n v="3.4079173838209984"/>
    <n v="3.7487091222030982"/>
    <n v="8"/>
    <x v="20"/>
    <x v="3"/>
    <n v="2"/>
    <n v="2"/>
    <n v="0"/>
    <n v="20"/>
    <n v="24"/>
    <n v="14.2"/>
    <n v="17"/>
    <x v="9"/>
    <n v="1.7"/>
    <n v="2.7"/>
    <n v="3.3"/>
    <n v="1.4"/>
    <n v="5.8"/>
    <n v="4"/>
    <n v="0.4"/>
    <n v="92"/>
    <n v="96.6"/>
    <n v="0"/>
    <n v="68"/>
    <n v="108"/>
    <n v="53"/>
    <n v="5.8"/>
    <n v="2.7"/>
    <n v="11.2"/>
    <n v="2.6"/>
    <n v="99.6"/>
    <n v="99.6"/>
    <n v="100"/>
    <n v="100"/>
    <x v="0"/>
    <x v="0"/>
    <x v="0"/>
    <m/>
    <x v="0"/>
    <m/>
    <n v="9"/>
    <n v="8"/>
    <n v="5"/>
  </r>
  <r>
    <n v="133"/>
    <n v="133"/>
    <s v="Nolan CHEMLA"/>
    <s v="CHNO23052015"/>
    <x v="2"/>
    <s v="P"/>
    <s v="O"/>
    <m/>
    <x v="4"/>
    <x v="4"/>
    <x v="8"/>
    <x v="1"/>
    <x v="0"/>
    <x v="0"/>
    <x v="0"/>
    <d v="2019-08-21T00:00:00"/>
    <s v="A1"/>
    <s v="b5763d0d-58c4-40d4-a9fd-d14146bad44f"/>
    <n v="4"/>
    <s v="Homme"/>
    <n v="98"/>
    <n v="14"/>
    <n v="14.6"/>
    <m/>
    <m/>
    <d v="1899-12-30T21:44:00"/>
    <d v="1899-12-30T07:13:00"/>
    <n v="554"/>
    <n v="514.5"/>
    <n v="93"/>
    <n v="39.5"/>
    <m/>
    <n v="14.5"/>
    <n v="181"/>
    <n v="9.5"/>
    <n v="5"/>
    <n v="49.7"/>
    <n v="24.1"/>
    <n v="21.3"/>
    <n v="76"/>
    <n v="24"/>
    <n v="2.6"/>
    <n v="81"/>
    <x v="18"/>
    <n v="97.3"/>
    <n v="73.800000000000011"/>
    <n v="2.7988338192419824"/>
    <n v="3.1020408163265305"/>
    <n v="88"/>
    <x v="75"/>
    <x v="44"/>
    <n v="0"/>
    <n v="0"/>
    <n v="4"/>
    <n v="19"/>
    <n v="23"/>
    <n v="9.3000000000000007"/>
    <n v="20.399999999999999"/>
    <x v="20"/>
    <n v="3.8"/>
    <n v="2.4"/>
    <n v="3.8"/>
    <n v="2.4"/>
    <n v="4.4000000000000004"/>
    <n v="0"/>
    <n v="0"/>
    <n v="81"/>
    <n v="97.1"/>
    <n v="1.5"/>
    <n v="85"/>
    <n v="117"/>
    <n v="58"/>
    <n v="23.5"/>
    <n v="61.2"/>
    <n v="16.399999999999999"/>
    <m/>
    <n v="72.3"/>
    <n v="72.3"/>
    <n v="87.5"/>
    <n v="95.8"/>
    <x v="0"/>
    <x v="0"/>
    <x v="0"/>
    <m/>
    <x v="0"/>
    <m/>
    <n v="10"/>
    <n v="10"/>
    <n v="0"/>
  </r>
  <r>
    <n v="134"/>
    <n v="134"/>
    <s v="Eden BERREBI"/>
    <s v="BEED18072012"/>
    <x v="11"/>
    <m/>
    <m/>
    <m/>
    <x v="5"/>
    <x v="9"/>
    <x v="2"/>
    <x v="0"/>
    <x v="0"/>
    <x v="0"/>
    <x v="0"/>
    <d v="2019-08-20T00:00:00"/>
    <s v="A1"/>
    <s v="29f1d3a4-6cb2-4642-bce9-3478b27cf16a"/>
    <n v="7"/>
    <s v="Femme"/>
    <n v="134"/>
    <n v="27"/>
    <n v="15"/>
    <m/>
    <m/>
    <d v="1899-12-30T22:15:00"/>
    <d v="1899-12-30T08:53:00"/>
    <n v="632.5"/>
    <n v="613.5"/>
    <n v="97"/>
    <n v="19"/>
    <m/>
    <n v="6"/>
    <n v="106"/>
    <n v="3.9"/>
    <n v="4.5"/>
    <n v="42.5"/>
    <n v="23.6"/>
    <n v="29.5"/>
    <n v="80"/>
    <n v="28"/>
    <n v="2.7"/>
    <n v="96"/>
    <x v="18"/>
    <n v="109.5"/>
    <n v="66.099999999999994"/>
    <n v="2.7383863080684598"/>
    <n v="3.002444987775061"/>
    <n v="94"/>
    <x v="76"/>
    <x v="26"/>
    <n v="0"/>
    <n v="0"/>
    <n v="3"/>
    <n v="8"/>
    <n v="11"/>
    <n v="13.5"/>
    <n v="13.1"/>
    <x v="47"/>
    <n v="1"/>
    <n v="1.1000000000000001"/>
    <n v="1.4"/>
    <n v="0.6"/>
    <n v="2.6"/>
    <n v="8"/>
    <n v="0.8"/>
    <n v="81"/>
    <n v="96.7"/>
    <n v="0.5"/>
    <n v="63"/>
    <n v="110"/>
    <n v="48"/>
    <n v="3.2"/>
    <n v="93.9"/>
    <n v="5.6"/>
    <n v="3.5"/>
    <n v="79.3"/>
    <n v="79.3"/>
    <n v="97.9"/>
    <n v="86.3"/>
    <x v="0"/>
    <x v="2"/>
    <x v="0"/>
    <m/>
    <x v="0"/>
    <m/>
    <s v="na"/>
    <s v="na"/>
    <s v="na"/>
  </r>
  <r>
    <n v="135"/>
    <n v="135"/>
    <s v="Thomas BLANC"/>
    <s v="BLTH24042006"/>
    <x v="6"/>
    <s v="P"/>
    <s v="O"/>
    <m/>
    <x v="1"/>
    <x v="2"/>
    <x v="0"/>
    <x v="0"/>
    <x v="0"/>
    <x v="0"/>
    <x v="0"/>
    <d v="2019-08-19T00:00:00"/>
    <s v="A1"/>
    <s v="a9ec8180-faf5-4f08-a2ba-d6418727b908"/>
    <n v="13"/>
    <s v="Homme"/>
    <n v="154"/>
    <n v="40"/>
    <n v="16.899999999999999"/>
    <m/>
    <m/>
    <d v="1899-12-30T20:30:00"/>
    <d v="1899-12-30T08:11:00"/>
    <n v="626.5"/>
    <n v="576.5"/>
    <n v="92"/>
    <n v="50"/>
    <m/>
    <n v="74.5"/>
    <n v="159.5"/>
    <n v="17.8"/>
    <n v="5.4"/>
    <n v="48.3"/>
    <n v="19.600000000000001"/>
    <n v="26.7"/>
    <n v="92"/>
    <n v="45"/>
    <n v="4.3"/>
    <n v="61"/>
    <x v="6"/>
    <n v="118.7"/>
    <n v="67.900000000000006"/>
    <n v="4.6834345186470081"/>
    <n v="5.1309627059843885"/>
    <n v="56"/>
    <x v="56"/>
    <x v="14"/>
    <n v="0"/>
    <n v="0"/>
    <n v="0"/>
    <n v="10"/>
    <n v="10"/>
    <m/>
    <n v="21.2"/>
    <x v="62"/>
    <n v="0.4"/>
    <n v="1.3"/>
    <n v="0.8"/>
    <n v="1.3"/>
    <n v="2.5"/>
    <n v="2"/>
    <n v="0.2"/>
    <n v="94"/>
    <n v="97.4"/>
    <n v="0"/>
    <n v="66"/>
    <n v="108"/>
    <n v="43"/>
    <n v="0"/>
    <n v="0"/>
    <n v="0.8"/>
    <n v="3"/>
    <n v="18.8"/>
    <n v="99.9"/>
    <n v="100"/>
    <n v="18.8"/>
    <x v="0"/>
    <x v="0"/>
    <x v="0"/>
    <m/>
    <x v="0"/>
    <m/>
    <n v="10"/>
    <n v="10"/>
    <n v="0"/>
  </r>
  <r>
    <n v="136"/>
    <n v="136"/>
    <s v="Abderahmane TALEB"/>
    <s v="TAAB18122008"/>
    <x v="8"/>
    <m/>
    <m/>
    <m/>
    <x v="0"/>
    <x v="0"/>
    <x v="0"/>
    <x v="0"/>
    <x v="0"/>
    <x v="0"/>
    <x v="0"/>
    <d v="2019-07-23T00:00:00"/>
    <s v="A1"/>
    <s v="65c32a71-7af9-4804-b8c1-909be9e9d69d"/>
    <n v="10"/>
    <s v="Homme"/>
    <n v="138"/>
    <n v="36"/>
    <n v="18.899999999999999"/>
    <m/>
    <m/>
    <d v="1899-12-30T20:29:00"/>
    <d v="1899-12-30T09:21:00"/>
    <n v="749.5"/>
    <n v="591.5"/>
    <n v="79"/>
    <n v="158"/>
    <m/>
    <n v="21.5"/>
    <n v="106.5"/>
    <n v="23.3"/>
    <n v="7.2"/>
    <n v="50.5"/>
    <n v="18.3"/>
    <n v="24"/>
    <n v="96"/>
    <n v="35"/>
    <n v="2.8"/>
    <n v="134"/>
    <x v="30"/>
    <n v="120"/>
    <n v="68.8"/>
    <n v="3.5502958579881656"/>
    <n v="3.834319526627219"/>
    <n v="60"/>
    <x v="31"/>
    <x v="9"/>
    <n v="0"/>
    <n v="2"/>
    <n v="4"/>
    <n v="11"/>
    <n v="17"/>
    <n v="12.8"/>
    <n v="23.8"/>
    <x v="17"/>
    <n v="4.2"/>
    <n v="0.9"/>
    <n v="3.5"/>
    <n v="1.3"/>
    <n v="3.4"/>
    <n v="1"/>
    <n v="0.1"/>
    <n v="88"/>
    <n v="97.9"/>
    <n v="0.1"/>
    <n v="62"/>
    <n v="94"/>
    <n v="44"/>
    <n v="15.2"/>
    <n v="39.299999999999997"/>
    <n v="15.3"/>
    <n v="3"/>
    <n v="76.099999999999994"/>
    <n v="87.3"/>
    <n v="87.3"/>
    <n v="76.099999999999994"/>
    <x v="0"/>
    <x v="0"/>
    <x v="0"/>
    <m/>
    <x v="0"/>
    <m/>
    <n v="10"/>
    <n v="9"/>
    <n v="7"/>
  </r>
  <r>
    <n v="137"/>
    <n v="137"/>
    <s v="Martin Guay"/>
    <s v="GUMA27032009"/>
    <x v="8"/>
    <m/>
    <m/>
    <m/>
    <x v="4"/>
    <x v="4"/>
    <x v="8"/>
    <x v="1"/>
    <x v="0"/>
    <x v="0"/>
    <x v="0"/>
    <d v="2019-07-22T00:00:00"/>
    <s v="A1"/>
    <s v="bb7153e1-cf7e-4751-af75-a145c15cec5a"/>
    <n v="10"/>
    <s v="Homme"/>
    <n v="145"/>
    <n v="34"/>
    <n v="16.2"/>
    <m/>
    <m/>
    <d v="1899-12-30T22:15:00"/>
    <d v="1899-12-30T07:40:00"/>
    <n v="565.1"/>
    <n v="511.6"/>
    <n v="91"/>
    <n v="53.6"/>
    <m/>
    <n v="8.6"/>
    <n v="154.1"/>
    <n v="9.5"/>
    <n v="3.3"/>
    <n v="53.7"/>
    <n v="20.6"/>
    <n v="22.4"/>
    <n v="64"/>
    <n v="23"/>
    <n v="2.4"/>
    <n v="65"/>
    <x v="70"/>
    <n v="86.4"/>
    <n v="74.300000000000011"/>
    <n v="2.6974198592650507"/>
    <n v="2.978889757623143"/>
    <n v="0"/>
    <x v="4"/>
    <x v="3"/>
    <n v="3"/>
    <n v="0"/>
    <n v="2"/>
    <n v="15"/>
    <n v="20"/>
    <n v="14"/>
    <n v="22.4"/>
    <x v="0"/>
    <n v="7.3"/>
    <n v="0.9"/>
    <n v="3.8"/>
    <n v="0.9"/>
    <n v="3.3"/>
    <n v="9"/>
    <n v="1.1000000000000001"/>
    <n v="94"/>
    <n v="97.9"/>
    <n v="0"/>
    <n v="63"/>
    <n v="130"/>
    <n v="51"/>
    <n v="0.9"/>
    <n v="58.8"/>
    <n v="5.3"/>
    <n v="3.4"/>
    <n v="70.7"/>
    <n v="99.9"/>
    <n v="70.7"/>
    <n v="99.8"/>
    <x v="0"/>
    <x v="0"/>
    <x v="0"/>
    <m/>
    <x v="0"/>
    <m/>
    <n v="10"/>
    <n v="10"/>
    <n v="0"/>
  </r>
  <r>
    <n v="138"/>
    <n v="138"/>
    <s v="Lea BRAZ"/>
    <s v="BRLE27022006"/>
    <x v="6"/>
    <s v="P"/>
    <s v="O"/>
    <m/>
    <x v="5"/>
    <x v="3"/>
    <x v="0"/>
    <x v="0"/>
    <x v="0"/>
    <x v="0"/>
    <x v="0"/>
    <d v="2019-07-18T00:00:00"/>
    <s v="A1"/>
    <s v="12eacb90-e6f5-46db-b6ba-ee46610f10c6"/>
    <n v="13"/>
    <s v="Femme"/>
    <n v="171"/>
    <n v="75"/>
    <n v="25.6"/>
    <m/>
    <m/>
    <d v="1899-12-30T23:00:00"/>
    <d v="1899-12-30T07:40:00"/>
    <n v="519.70000000000005"/>
    <n v="414.5"/>
    <n v="80"/>
    <n v="105.3"/>
    <m/>
    <n v="1.7"/>
    <n v="70.7"/>
    <n v="20.3"/>
    <n v="7.1"/>
    <n v="39.9"/>
    <n v="26.2"/>
    <n v="26.8"/>
    <n v="61"/>
    <n v="27"/>
    <n v="3.1"/>
    <n v="129"/>
    <x v="89"/>
    <n v="87.8"/>
    <n v="66.099999999999994"/>
    <n v="3.90832328106152"/>
    <n v="4.3570566948130276"/>
    <n v="14"/>
    <x v="77"/>
    <x v="38"/>
    <n v="10"/>
    <n v="3"/>
    <n v="9"/>
    <n v="83"/>
    <n v="105"/>
    <n v="14.8"/>
    <n v="27"/>
    <x v="63"/>
    <n v="8.1"/>
    <n v="17.8"/>
    <n v="8.4"/>
    <n v="19.100000000000001"/>
    <n v="15.9"/>
    <n v="53"/>
    <n v="7.7"/>
    <n v="92"/>
    <n v="97.7"/>
    <n v="0"/>
    <n v="61"/>
    <n v="106"/>
    <n v="48"/>
    <n v="21.8"/>
    <n v="14.8"/>
    <n v="8.4"/>
    <n v="3.5"/>
    <n v="79"/>
    <n v="99.6"/>
    <n v="79"/>
    <n v="87.8"/>
    <x v="0"/>
    <x v="0"/>
    <x v="0"/>
    <m/>
    <x v="0"/>
    <m/>
    <n v="9"/>
    <n v="9"/>
    <n v="0"/>
  </r>
  <r>
    <n v="139"/>
    <n v="139"/>
    <s v="Eliott MAUTZ"/>
    <s v="MAEL09092010"/>
    <x v="1"/>
    <m/>
    <m/>
    <m/>
    <x v="1"/>
    <x v="1"/>
    <x v="0"/>
    <x v="0"/>
    <x v="0"/>
    <x v="0"/>
    <x v="0"/>
    <d v="2019-07-17T00:00:00"/>
    <s v="A1"/>
    <s v="678fd135-fdde-4595-a202-2b12275fa98d"/>
    <n v="8"/>
    <s v="Homme"/>
    <n v="131"/>
    <n v="25"/>
    <n v="14.6"/>
    <m/>
    <m/>
    <d v="1899-12-30T21:45:00"/>
    <d v="1899-12-30T08:51:00"/>
    <n v="666.8"/>
    <n v="622.5"/>
    <n v="93"/>
    <n v="44.3"/>
    <m/>
    <n v="21.9"/>
    <n v="157.4"/>
    <n v="6.6"/>
    <n v="4.7"/>
    <n v="45.9"/>
    <n v="24.6"/>
    <n v="24.9"/>
    <n v="78"/>
    <n v="29"/>
    <n v="2.6"/>
    <n v="117"/>
    <x v="80"/>
    <n v="102.9"/>
    <n v="70.5"/>
    <n v="2.7951807228915664"/>
    <n v="3.0457831325301203"/>
    <n v="51"/>
    <x v="78"/>
    <x v="42"/>
    <n v="9"/>
    <n v="2"/>
    <n v="3"/>
    <n v="39"/>
    <n v="53"/>
    <n v="14.7"/>
    <n v="22.9"/>
    <x v="64"/>
    <n v="8.5"/>
    <n v="4"/>
    <n v="6.4"/>
    <n v="4.0999999999999996"/>
    <n v="3.8"/>
    <n v="51"/>
    <n v="4.9000000000000004"/>
    <n v="92"/>
    <n v="97"/>
    <n v="0"/>
    <n v="74"/>
    <n v="121"/>
    <n v="50"/>
    <n v="0.4"/>
    <n v="83.3"/>
    <n v="9.6"/>
    <n v="3.1"/>
    <n v="70.3"/>
    <n v="99.5"/>
    <n v="70.3"/>
    <n v="96.3"/>
    <x v="0"/>
    <x v="0"/>
    <x v="0"/>
    <m/>
    <x v="1"/>
    <s v="past epilepsy"/>
    <n v="10"/>
    <n v="10"/>
    <n v="0"/>
  </r>
  <r>
    <n v="140"/>
    <n v="140"/>
    <s v="Eliott BOURDILLEAU"/>
    <s v="BOEL14052012"/>
    <x v="11"/>
    <s v="P"/>
    <s v="O"/>
    <m/>
    <x v="7"/>
    <x v="9"/>
    <x v="2"/>
    <x v="0"/>
    <x v="0"/>
    <x v="0"/>
    <x v="0"/>
    <d v="2019-07-16T00:00:00"/>
    <s v="A1"/>
    <s v="db003ae2-2fd2-412d-96a4-755e16a41de6"/>
    <n v="7"/>
    <s v="Homme"/>
    <n v="123"/>
    <n v="22"/>
    <n v="14.5"/>
    <m/>
    <m/>
    <d v="1899-12-30T21:35:00"/>
    <d v="1899-12-30T08:04:00"/>
    <n v="603.5"/>
    <n v="580"/>
    <n v="96"/>
    <n v="25.4"/>
    <m/>
    <n v="23.6"/>
    <n v="61"/>
    <n v="7.8"/>
    <n v="6"/>
    <n v="47.9"/>
    <n v="20.9"/>
    <n v="25.2"/>
    <n v="73"/>
    <n v="20"/>
    <n v="2"/>
    <n v="89"/>
    <x v="0"/>
    <n v="98.2"/>
    <n v="68.8"/>
    <n v="2.0689655172413794"/>
    <n v="2.2758620689655173"/>
    <n v="57"/>
    <x v="79"/>
    <x v="37"/>
    <n v="6"/>
    <n v="0"/>
    <n v="1"/>
    <n v="13"/>
    <n v="20"/>
    <n v="14.7"/>
    <n v="28.5"/>
    <x v="59"/>
    <n v="4.5"/>
    <n v="1.2"/>
    <n v="2.6"/>
    <n v="1.9"/>
    <n v="0.8"/>
    <n v="23"/>
    <n v="2.4"/>
    <n v="76"/>
    <n v="94.1"/>
    <n v="0.1"/>
    <n v="73"/>
    <n v="114"/>
    <n v="53"/>
    <n v="1"/>
    <n v="33.299999999999997"/>
    <n v="8.6999999999999993"/>
    <n v="3.2"/>
    <n v="46.9"/>
    <n v="99.2"/>
    <n v="46.9"/>
    <n v="100"/>
    <x v="0"/>
    <x v="0"/>
    <x v="0"/>
    <m/>
    <x v="0"/>
    <m/>
    <n v="10"/>
    <n v="10"/>
    <n v="0"/>
  </r>
  <r>
    <n v="141"/>
    <n v="141"/>
    <s v="Augustin VEYRIER"/>
    <s v="VEAU30082012"/>
    <x v="7"/>
    <m/>
    <m/>
    <m/>
    <x v="4"/>
    <x v="4"/>
    <x v="7"/>
    <x v="5"/>
    <x v="0"/>
    <x v="0"/>
    <x v="0"/>
    <d v="2019-07-11T00:00:00"/>
    <s v="A1"/>
    <s v="5f194ffb-12e3-4007-a74c-13aa42aed351"/>
    <n v="6"/>
    <s v="Homme"/>
    <n v="125"/>
    <n v="26"/>
    <n v="16.600000000000001"/>
    <m/>
    <m/>
    <d v="1899-12-30T22:00:00"/>
    <d v="1899-12-30T07:21:00"/>
    <n v="523.5"/>
    <n v="512"/>
    <n v="98"/>
    <n v="11.5"/>
    <m/>
    <n v="37.9"/>
    <n v="128"/>
    <n v="8.8000000000000007"/>
    <n v="1.7"/>
    <n v="51.5"/>
    <n v="27.1"/>
    <n v="19.7"/>
    <n v="60"/>
    <n v="19"/>
    <n v="2.2000000000000002"/>
    <n v="77"/>
    <x v="37"/>
    <n v="79.7"/>
    <n v="78.599999999999994"/>
    <n v="2.2265625"/>
    <n v="2.484375"/>
    <n v="21"/>
    <x v="36"/>
    <x v="31"/>
    <n v="3"/>
    <n v="0"/>
    <n v="2"/>
    <n v="40"/>
    <n v="45"/>
    <n v="11.2"/>
    <n v="17.5"/>
    <x v="45"/>
    <n v="8.3000000000000007"/>
    <n v="4.5"/>
    <n v="4"/>
    <n v="6.1"/>
    <n v="7.9"/>
    <n v="14"/>
    <n v="1.6"/>
    <n v="77"/>
    <n v="96.9"/>
    <n v="0.8"/>
    <n v="75"/>
    <n v="113"/>
    <n v="54"/>
    <n v="0.5"/>
    <n v="55.6"/>
    <n v="28.9"/>
    <n v="4.0999999999999996"/>
    <n v="44.8"/>
    <n v="96.3"/>
    <n v="44.8"/>
    <n v="69.400000000000006"/>
    <x v="0"/>
    <x v="0"/>
    <x v="0"/>
    <m/>
    <x v="0"/>
    <m/>
    <s v="na"/>
    <s v="na"/>
    <s v="na"/>
  </r>
  <r>
    <n v="142"/>
    <n v="142"/>
    <s v="Gabin GEORGE"/>
    <s v="GEGA28032011"/>
    <x v="1"/>
    <s v="P"/>
    <s v="O"/>
    <m/>
    <x v="2"/>
    <x v="10"/>
    <x v="9"/>
    <x v="0"/>
    <x v="0"/>
    <x v="0"/>
    <x v="0"/>
    <d v="2019-07-10T00:00:00"/>
    <s v="A1"/>
    <s v="34092fb2-39fe-4467-a137-64a3b3efd98b"/>
    <n v="8"/>
    <s v="Homme"/>
    <n v="136"/>
    <n v="29"/>
    <n v="15.7"/>
    <m/>
    <m/>
    <d v="1899-12-30T21:45:00"/>
    <d v="1899-12-30T08:39:00"/>
    <n v="639.5"/>
    <n v="600.5"/>
    <n v="94"/>
    <n v="40.200000000000003"/>
    <m/>
    <n v="13.8"/>
    <n v="120.5"/>
    <n v="8.1999999999999993"/>
    <n v="12.1"/>
    <n v="37.200000000000003"/>
    <n v="24.5"/>
    <n v="26.2"/>
    <n v="114"/>
    <n v="37"/>
    <n v="3.5"/>
    <n v="99"/>
    <x v="90"/>
    <n v="140.19999999999999"/>
    <n v="61.7"/>
    <n v="3.6969192339716903"/>
    <n v="4.0466278101582018"/>
    <n v="60"/>
    <x v="39"/>
    <x v="47"/>
    <n v="2"/>
    <n v="2"/>
    <n v="0"/>
    <n v="26"/>
    <n v="30"/>
    <n v="13.2"/>
    <n v="29"/>
    <x v="2"/>
    <n v="5"/>
    <n v="2.2999999999999998"/>
    <n v="4.3"/>
    <n v="0.5"/>
    <n v="3.3"/>
    <n v="18"/>
    <n v="1.8"/>
    <n v="88"/>
    <n v="96.7"/>
    <n v="0"/>
    <n v="72"/>
    <n v="125"/>
    <n v="48"/>
    <n v="58.6"/>
    <n v="40.4"/>
    <n v="20.6"/>
    <n v="3.1"/>
    <n v="99.8"/>
    <n v="100"/>
    <n v="100"/>
    <n v="99.8"/>
    <x v="0"/>
    <x v="0"/>
    <x v="0"/>
    <m/>
    <x v="0"/>
    <m/>
    <s v="na"/>
    <n v="10"/>
    <n v="0"/>
  </r>
  <r>
    <n v="143"/>
    <n v="143"/>
    <s v="Mathilde PICARD"/>
    <s v="PIMA07072005"/>
    <x v="9"/>
    <m/>
    <m/>
    <m/>
    <x v="4"/>
    <x v="2"/>
    <x v="0"/>
    <x v="0"/>
    <x v="0"/>
    <x v="0"/>
    <x v="0"/>
    <d v="2019-07-09T00:00:00"/>
    <s v="A1"/>
    <s v="59f22a76-a272-4535-8684-556a0cbd3904"/>
    <n v="14"/>
    <s v="Femme"/>
    <n v="167"/>
    <n v="47"/>
    <n v="16.899999999999999"/>
    <m/>
    <m/>
    <d v="1899-12-30T23:00:00"/>
    <d v="1899-12-30T09:52:00"/>
    <n v="551.5"/>
    <n v="499.5"/>
    <n v="91"/>
    <n v="52"/>
    <m/>
    <n v="100.6"/>
    <n v="213"/>
    <n v="23.4"/>
    <n v="7"/>
    <n v="45"/>
    <n v="24.9"/>
    <n v="23"/>
    <n v="83"/>
    <n v="48"/>
    <n v="5.2"/>
    <n v="53"/>
    <x v="91"/>
    <n v="106"/>
    <n v="69.900000000000006"/>
    <n v="5.7657657657657655"/>
    <n v="6.3903903903903903"/>
    <n v="35"/>
    <x v="80"/>
    <x v="48"/>
    <n v="0"/>
    <n v="0"/>
    <n v="1"/>
    <n v="7"/>
    <n v="8"/>
    <n v="12.1"/>
    <n v="21.5"/>
    <x v="62"/>
    <n v="1.6"/>
    <n v="0.8"/>
    <n v="1.5"/>
    <n v="0.7"/>
    <n v="2.4"/>
    <n v="1"/>
    <n v="0.1"/>
    <n v="83"/>
    <n v="96.9"/>
    <n v="0.2"/>
    <n v="74"/>
    <n v="110"/>
    <n v="60"/>
    <n v="23.1"/>
    <n v="5.2"/>
    <n v="9.4"/>
    <n v="3"/>
    <n v="72.400000000000006"/>
    <n v="99.8"/>
    <n v="100"/>
    <n v="72.400000000000006"/>
    <x v="0"/>
    <x v="0"/>
    <x v="0"/>
    <m/>
    <x v="0"/>
    <m/>
    <n v="9"/>
    <n v="9"/>
    <n v="0"/>
  </r>
  <r>
    <n v="144"/>
    <n v="144"/>
    <s v="Stan LOPES"/>
    <s v="LOST03052012"/>
    <x v="11"/>
    <m/>
    <m/>
    <m/>
    <x v="4"/>
    <x v="3"/>
    <x v="9"/>
    <x v="1"/>
    <x v="0"/>
    <x v="0"/>
    <x v="0"/>
    <d v="2019-07-05T00:00:00"/>
    <s v="A1"/>
    <s v="f2585ad4-3d53-42ef-881c-c67d6d4c9c83"/>
    <n v="7"/>
    <s v="Homme"/>
    <n v="133"/>
    <n v="25"/>
    <n v="14.1"/>
    <m/>
    <m/>
    <d v="1899-12-30T20:30:00"/>
    <d v="1899-12-30T08:03:00"/>
    <n v="680"/>
    <n v="629"/>
    <n v="92"/>
    <n v="51"/>
    <m/>
    <n v="13.5"/>
    <n v="64.5"/>
    <n v="9.3000000000000007"/>
    <n v="7.9"/>
    <n v="51.8"/>
    <n v="19.3"/>
    <n v="21"/>
    <n v="81"/>
    <n v="31"/>
    <n v="2.7"/>
    <n v="98"/>
    <x v="60"/>
    <n v="102"/>
    <n v="71.099999999999994"/>
    <n v="2.9570747217806042"/>
    <n v="3.2146263910969797"/>
    <n v="143"/>
    <x v="52"/>
    <x v="29"/>
    <n v="2"/>
    <n v="2"/>
    <n v="1"/>
    <n v="10"/>
    <n v="15"/>
    <n v="9.6999999999999993"/>
    <n v="22.9"/>
    <x v="39"/>
    <n v="3.2"/>
    <n v="1"/>
    <n v="0"/>
    <n v="1.4"/>
    <n v="2.2999999999999998"/>
    <n v="5"/>
    <n v="0.5"/>
    <n v="91"/>
    <n v="95.9"/>
    <n v="0"/>
    <n v="80"/>
    <n v="119"/>
    <n v="62"/>
    <n v="4.5"/>
    <n v="3.4"/>
    <n v="12.2"/>
    <n v="3.2"/>
    <n v="79.7"/>
    <n v="99.9"/>
    <n v="99.2"/>
    <n v="79.7"/>
    <x v="0"/>
    <x v="0"/>
    <x v="0"/>
    <m/>
    <x v="0"/>
    <m/>
    <s v="na"/>
    <s v="na"/>
    <s v="na"/>
  </r>
  <r>
    <n v="145"/>
    <n v="145"/>
    <s v="Solal CRICHI"/>
    <s v="CRSO15012015"/>
    <x v="2"/>
    <m/>
    <m/>
    <m/>
    <x v="2"/>
    <x v="2"/>
    <x v="0"/>
    <x v="0"/>
    <x v="0"/>
    <x v="0"/>
    <x v="0"/>
    <d v="2019-07-04T00:00:00"/>
    <s v="A1"/>
    <s v="35361365-64d6-4b9f-88b9-bcee0a109b50"/>
    <n v="4"/>
    <s v="Homme"/>
    <n v="101"/>
    <n v="18"/>
    <n v="17.600000000000001"/>
    <m/>
    <m/>
    <d v="1899-12-30T20:30:00"/>
    <d v="1899-12-30T07:16:00"/>
    <n v="607.5"/>
    <n v="582"/>
    <n v="96"/>
    <n v="25.5"/>
    <m/>
    <n v="38.6"/>
    <n v="122.5"/>
    <n v="9.9"/>
    <n v="5.9"/>
    <n v="45.8"/>
    <n v="21"/>
    <n v="27.3"/>
    <n v="80"/>
    <n v="16"/>
    <n v="1.6"/>
    <n v="217"/>
    <x v="92"/>
    <n v="107.3"/>
    <n v="66.8"/>
    <n v="1.6494845360824741"/>
    <n v="1.8144329896907216"/>
    <n v="137"/>
    <x v="14"/>
    <x v="49"/>
    <n v="15"/>
    <n v="7"/>
    <n v="10"/>
    <n v="40"/>
    <n v="72"/>
    <n v="12.6"/>
    <n v="19.899999999999999"/>
    <x v="65"/>
    <n v="12.8"/>
    <n v="5.4"/>
    <n v="8.4"/>
    <n v="8.1999999999999993"/>
    <n v="5.8"/>
    <n v="33"/>
    <n v="3.4"/>
    <n v="90"/>
    <n v="97"/>
    <n v="0"/>
    <n v="85"/>
    <n v="123"/>
    <n v="63"/>
    <n v="47.3"/>
    <n v="62.9"/>
    <n v="16.5"/>
    <n v="3.8"/>
    <n v="95.8"/>
    <n v="95.8"/>
    <n v="100"/>
    <n v="100"/>
    <x v="0"/>
    <x v="0"/>
    <x v="0"/>
    <m/>
    <x v="0"/>
    <m/>
    <n v="10"/>
    <n v="10"/>
    <n v="0"/>
  </r>
  <r>
    <n v="146"/>
    <n v="146"/>
    <s v="Elisabeth ROQUES"/>
    <s v="ROEL11102009"/>
    <x v="0"/>
    <m/>
    <m/>
    <m/>
    <x v="1"/>
    <x v="9"/>
    <x v="3"/>
    <x v="8"/>
    <x v="0"/>
    <x v="0"/>
    <x v="0"/>
    <d v="2019-07-03T00:00:00"/>
    <s v="A1"/>
    <s v="5ae8a286-a9ad-4ff9-85cd-3a2b167bd060"/>
    <n v="9"/>
    <s v="Femme"/>
    <n v="133"/>
    <n v="25"/>
    <n v="14.1"/>
    <m/>
    <m/>
    <d v="1899-12-30T21:20:00"/>
    <d v="1899-12-30T07:53:00"/>
    <n v="622.5"/>
    <n v="564.5"/>
    <n v="91"/>
    <n v="59.1"/>
    <m/>
    <n v="8.9"/>
    <n v="182"/>
    <n v="10.8"/>
    <n v="5.8"/>
    <n v="42.6"/>
    <n v="28.4"/>
    <n v="23.2"/>
    <n v="79"/>
    <n v="42"/>
    <n v="4"/>
    <n v="83"/>
    <x v="10"/>
    <n v="102.2"/>
    <n v="71"/>
    <n v="4.464127546501329"/>
    <n v="4.8892825509300266"/>
    <n v="5"/>
    <x v="3"/>
    <x v="7"/>
    <n v="4"/>
    <n v="3"/>
    <n v="1"/>
    <n v="17"/>
    <n v="25"/>
    <n v="11.2"/>
    <n v="22.4"/>
    <x v="20"/>
    <n v="5.5"/>
    <n v="1.8"/>
    <n v="3"/>
    <n v="2.4"/>
    <n v="2.2000000000000002"/>
    <n v="22"/>
    <n v="2.2999999999999998"/>
    <n v="90"/>
    <n v="95.5"/>
    <n v="0"/>
    <n v="69"/>
    <n v="113"/>
    <n v="48"/>
    <n v="22.9"/>
    <n v="55"/>
    <n v="4.5"/>
    <n v="3.2"/>
    <n v="96.8"/>
    <n v="99.9"/>
    <n v="96.8"/>
    <n v="99.4"/>
    <x v="0"/>
    <x v="0"/>
    <x v="0"/>
    <m/>
    <x v="0"/>
    <m/>
    <s v="na"/>
    <s v="na"/>
    <s v="na"/>
  </r>
  <r>
    <n v="147"/>
    <n v="147"/>
    <s v="Clement MAYEUX"/>
    <s v="MACL22052010"/>
    <x v="0"/>
    <m/>
    <m/>
    <m/>
    <x v="4"/>
    <x v="1"/>
    <x v="9"/>
    <x v="2"/>
    <x v="4"/>
    <x v="0"/>
    <x v="0"/>
    <d v="2019-07-02T00:00:00"/>
    <s v="A1"/>
    <s v="0849e530-699f-4823-977b-4fddc0b63fce"/>
    <n v="9"/>
    <s v="Homme"/>
    <n v="147"/>
    <n v="36"/>
    <n v="16.7"/>
    <m/>
    <m/>
    <d v="1899-12-30T21:30:00"/>
    <d v="1899-12-30T07:18:00"/>
    <n v="545.5"/>
    <n v="520.5"/>
    <n v="95"/>
    <n v="25"/>
    <m/>
    <n v="43"/>
    <n v="72"/>
    <n v="11.6"/>
    <n v="3.5"/>
    <n v="53.8"/>
    <n v="15.9"/>
    <n v="26.8"/>
    <n v="71"/>
    <n v="33"/>
    <n v="3.6"/>
    <n v="54"/>
    <x v="93"/>
    <n v="97.8"/>
    <n v="69.7"/>
    <n v="3.804034582132565"/>
    <n v="4.2190201729106631"/>
    <n v="5"/>
    <x v="23"/>
    <x v="0"/>
    <n v="4"/>
    <n v="0"/>
    <n v="6"/>
    <n v="25"/>
    <n v="35"/>
    <n v="13.1"/>
    <n v="20.7"/>
    <x v="66"/>
    <n v="10.8"/>
    <n v="1.6"/>
    <n v="5.5"/>
    <n v="3.8"/>
    <n v="5.0999999999999996"/>
    <n v="6"/>
    <n v="0.7"/>
    <n v="79"/>
    <n v="96"/>
    <n v="10.199999999999999"/>
    <n v="52"/>
    <n v="193"/>
    <n v="39"/>
    <n v="38.9"/>
    <n v="48.4"/>
    <n v="14.9"/>
    <n v="3.3"/>
    <n v="86.2"/>
    <n v="86.2"/>
    <n v="98.9"/>
    <n v="94.4"/>
    <x v="0"/>
    <x v="0"/>
    <x v="0"/>
    <m/>
    <x v="0"/>
    <m/>
    <n v="8"/>
    <n v="8"/>
    <n v="2"/>
  </r>
  <r>
    <n v="148"/>
    <n v="148"/>
    <s v="Ruben TEIXEIRA"/>
    <s v="TERU04032014"/>
    <x v="5"/>
    <m/>
    <m/>
    <m/>
    <x v="1"/>
    <x v="1"/>
    <x v="2"/>
    <x v="2"/>
    <x v="0"/>
    <x v="0"/>
    <x v="0"/>
    <d v="2019-07-01T00:00:00"/>
    <s v="A1"/>
    <s v="f0f777f5-46ea-46f7-8dbd-2c4f6829b4f3"/>
    <n v="5"/>
    <s v="Homme"/>
    <n v="109"/>
    <n v="16"/>
    <n v="13.5"/>
    <m/>
    <m/>
    <d v="1899-12-30T21:10:00"/>
    <d v="1899-12-30T06:43:00"/>
    <n v="549"/>
    <n v="527.5"/>
    <n v="96"/>
    <n v="21.5"/>
    <m/>
    <n v="24.3"/>
    <n v="56"/>
    <n v="8"/>
    <n v="3.8"/>
    <n v="52"/>
    <n v="17.600000000000001"/>
    <n v="26.5"/>
    <n v="71"/>
    <n v="30"/>
    <n v="3.3"/>
    <n v="101"/>
    <x v="78"/>
    <n v="97.5"/>
    <n v="69.599999999999994"/>
    <n v="3.4123222748815167"/>
    <n v="3.787677725118483"/>
    <n v="64"/>
    <x v="81"/>
    <x v="50"/>
    <n v="1"/>
    <n v="1"/>
    <n v="4"/>
    <n v="17"/>
    <n v="23"/>
    <n v="12.8"/>
    <n v="22.6"/>
    <x v="67"/>
    <n v="6"/>
    <n v="1.4"/>
    <n v="3.1"/>
    <n v="2.2999999999999998"/>
    <n v="5.2"/>
    <n v="5"/>
    <n v="0.6"/>
    <n v="89"/>
    <n v="97.9"/>
    <n v="0"/>
    <n v="93"/>
    <n v="126"/>
    <n v="65"/>
    <n v="6.3"/>
    <n v="44.1"/>
    <n v="10.199999999999999"/>
    <n v="5.8"/>
    <n v="92.5"/>
    <n v="92.5"/>
    <n v="97.7"/>
    <n v="100"/>
    <x v="0"/>
    <x v="0"/>
    <x v="0"/>
    <m/>
    <x v="0"/>
    <m/>
    <n v="8"/>
    <n v="10"/>
    <n v="0"/>
  </r>
  <r>
    <n v="149"/>
    <n v="149"/>
    <s v="Lea BLANCHETTE"/>
    <s v="BLLE10102010"/>
    <x v="1"/>
    <m/>
    <m/>
    <m/>
    <x v="0"/>
    <x v="3"/>
    <x v="2"/>
    <x v="3"/>
    <x v="0"/>
    <x v="0"/>
    <x v="0"/>
    <d v="2019-06-28T00:00:00"/>
    <s v="A1"/>
    <s v="4851949a-58ff-47b9-8152-b6073a0efb1f"/>
    <n v="8"/>
    <s v="Femme"/>
    <n v="140"/>
    <n v="35"/>
    <n v="17.899999999999999"/>
    <m/>
    <m/>
    <d v="1899-12-30T22:59:00"/>
    <d v="1899-12-30T10:01:00"/>
    <n v="649.5"/>
    <n v="613"/>
    <n v="94"/>
    <n v="36.5"/>
    <m/>
    <n v="12.5"/>
    <n v="75.5"/>
    <n v="7.4"/>
    <n v="3.3"/>
    <n v="50.8"/>
    <n v="23.3"/>
    <n v="22.6"/>
    <n v="91"/>
    <n v="39"/>
    <n v="3.6"/>
    <n v="109"/>
    <x v="14"/>
    <n v="113.6"/>
    <n v="74.099999999999994"/>
    <n v="3.8172920065252853"/>
    <n v="4.1696574225122349"/>
    <n v="12"/>
    <x v="82"/>
    <x v="4"/>
    <n v="5"/>
    <n v="3"/>
    <n v="7"/>
    <n v="14"/>
    <n v="29"/>
    <n v="9.1999999999999993"/>
    <n v="10.199999999999999"/>
    <x v="13"/>
    <n v="0.4"/>
    <n v="3.5"/>
    <m/>
    <m/>
    <n v="6"/>
    <n v="0"/>
    <n v="0"/>
    <n v="93"/>
    <n v="97.4"/>
    <n v="0.5"/>
    <n v="71"/>
    <n v="106"/>
    <n v="51"/>
    <n v="0"/>
    <n v="0"/>
    <n v="14.5"/>
    <m/>
    <n v="89.5"/>
    <n v="89.5"/>
    <n v="100"/>
    <n v="100"/>
    <x v="0"/>
    <x v="0"/>
    <x v="0"/>
    <m/>
    <x v="0"/>
    <m/>
    <n v="9"/>
    <n v="9"/>
    <n v="2"/>
  </r>
  <r>
    <n v="150"/>
    <n v="150"/>
    <s v="Enzo KALLEL-LE-FLOCH"/>
    <s v="KALEFLEN04052008"/>
    <x v="4"/>
    <m/>
    <m/>
    <m/>
    <x v="1"/>
    <x v="8"/>
    <x v="2"/>
    <x v="0"/>
    <x v="0"/>
    <x v="0"/>
    <x v="0"/>
    <d v="2019-06-25T00:00:00"/>
    <s v="A1"/>
    <s v="15ff3ffb-20a5-4d4b-9f1f-016d39ed7970"/>
    <n v="11"/>
    <s v="Homme"/>
    <n v="140"/>
    <n v="35"/>
    <n v="17.899999999999999"/>
    <m/>
    <m/>
    <d v="1899-12-30T21:00:00"/>
    <d v="1899-12-30T07:13:00"/>
    <n v="593"/>
    <n v="558"/>
    <n v="94"/>
    <n v="35"/>
    <m/>
    <n v="20.5"/>
    <n v="98.5"/>
    <n v="9"/>
    <n v="6.4"/>
    <n v="49.5"/>
    <n v="19.8"/>
    <n v="24.4"/>
    <n v="94"/>
    <n v="37"/>
    <n v="3.7"/>
    <n v="94"/>
    <x v="94"/>
    <n v="118.4"/>
    <n v="69.3"/>
    <n v="3.978494623655914"/>
    <n v="4.376344086021505"/>
    <n v="46"/>
    <x v="32"/>
    <x v="23"/>
    <n v="4"/>
    <n v="0"/>
    <n v="6"/>
    <n v="67"/>
    <n v="77"/>
    <n v="14.4"/>
    <n v="18.8"/>
    <x v="52"/>
    <n v="6.2"/>
    <n v="9"/>
    <n v="15.6"/>
    <n v="4.7"/>
    <n v="7.5"/>
    <n v="49"/>
    <n v="5.3"/>
    <n v="88"/>
    <n v="96.8"/>
    <n v="0"/>
    <n v="62"/>
    <n v="105"/>
    <n v="47"/>
    <n v="0"/>
    <n v="100"/>
    <n v="7.4"/>
    <n v="3.5"/>
    <n v="62"/>
    <n v="99.3"/>
    <n v="62"/>
    <n v="100"/>
    <x v="0"/>
    <x v="0"/>
    <x v="0"/>
    <m/>
    <x v="0"/>
    <m/>
    <n v="10"/>
    <n v="10"/>
    <n v="0"/>
  </r>
  <r>
    <n v="151"/>
    <n v="151"/>
    <s v="Pierre TCHOUKOUAHA"/>
    <s v="TCPI26032007"/>
    <x v="3"/>
    <m/>
    <m/>
    <m/>
    <x v="2"/>
    <x v="8"/>
    <x v="3"/>
    <x v="0"/>
    <x v="0"/>
    <x v="0"/>
    <x v="0"/>
    <d v="2019-06-24T00:00:00"/>
    <s v="A1"/>
    <s v="3938e7a9-de26-4f1a-b390-8eb92f726ef8"/>
    <n v="12"/>
    <s v="Homme"/>
    <n v="156"/>
    <n v="45"/>
    <n v="18.5"/>
    <m/>
    <m/>
    <d v="1899-12-30T22:59:00"/>
    <d v="1899-12-30T08:27:00"/>
    <n v="466"/>
    <n v="451.5"/>
    <n v="97"/>
    <n v="14.5"/>
    <m/>
    <n v="101.5"/>
    <n v="116"/>
    <n v="20.399999999999999"/>
    <n v="3"/>
    <n v="56.8"/>
    <n v="24.3"/>
    <n v="15.9"/>
    <n v="52"/>
    <n v="22"/>
    <n v="2.8"/>
    <n v="40"/>
    <x v="95"/>
    <n v="67.900000000000006"/>
    <n v="81.099999999999994"/>
    <n v="2.9235880398671097"/>
    <n v="3.2956810631229234"/>
    <n v="0"/>
    <x v="4"/>
    <x v="3"/>
    <n v="0"/>
    <n v="0"/>
    <n v="0"/>
    <n v="6"/>
    <n v="6"/>
    <m/>
    <n v="16.8"/>
    <x v="68"/>
    <n v="0"/>
    <n v="0.9"/>
    <n v="0.8"/>
    <n v="0.8"/>
    <n v="3.5"/>
    <n v="0"/>
    <n v="0"/>
    <n v="91"/>
    <n v="97.1"/>
    <n v="0"/>
    <n v="71"/>
    <n v="121"/>
    <n v="56"/>
    <n v="2.7"/>
    <n v="78.900000000000006"/>
    <n v="3.7"/>
    <m/>
    <n v="49.7"/>
    <n v="93.3"/>
    <n v="49.7"/>
    <n v="100"/>
    <x v="0"/>
    <x v="0"/>
    <x v="1"/>
    <m/>
    <x v="0"/>
    <m/>
    <n v="10"/>
    <n v="10"/>
    <n v="0"/>
  </r>
  <r>
    <n v="152"/>
    <n v="152"/>
    <s v="Gabriel SAILLET"/>
    <s v="SAGA18052008"/>
    <x v="4"/>
    <m/>
    <m/>
    <m/>
    <x v="2"/>
    <x v="0"/>
    <x v="0"/>
    <x v="0"/>
    <x v="0"/>
    <x v="0"/>
    <x v="0"/>
    <d v="2019-06-21T00:00:00"/>
    <s v="A1"/>
    <s v="34092153-f7eb-4e20-bca9-0bb57afb8fdd"/>
    <n v="11"/>
    <s v="Homme"/>
    <n v="148"/>
    <n v="36"/>
    <n v="16.399999999999999"/>
    <m/>
    <m/>
    <d v="1899-12-30T21:30:00"/>
    <d v="1899-12-30T05:35:00"/>
    <n v="450"/>
    <n v="361"/>
    <n v="80"/>
    <n v="89"/>
    <m/>
    <n v="35.200000000000003"/>
    <n v="242"/>
    <n v="25.6"/>
    <n v="10.4"/>
    <n v="50.3"/>
    <n v="23"/>
    <n v="16.3"/>
    <n v="60"/>
    <n v="27"/>
    <n v="3.6"/>
    <n v="126"/>
    <x v="66"/>
    <n v="76.3"/>
    <n v="73.3"/>
    <n v="4.4875346260387809"/>
    <n v="5.0858725761772856"/>
    <n v="19"/>
    <x v="72"/>
    <x v="3"/>
    <n v="0"/>
    <n v="23"/>
    <n v="3"/>
    <n v="75"/>
    <n v="101"/>
    <n v="15.2"/>
    <n v="31.3"/>
    <x v="69"/>
    <n v="60"/>
    <n v="8.3000000000000007"/>
    <m/>
    <m/>
    <n v="14.1"/>
    <n v="47"/>
    <n v="7.8"/>
    <n v="92"/>
    <n v="97.1"/>
    <n v="0"/>
    <n v="74"/>
    <n v="121"/>
    <n v="56"/>
    <n v="88.2"/>
    <n v="39.700000000000003"/>
    <n v="37.700000000000003"/>
    <n v="3.4"/>
    <n v="100"/>
    <n v="100"/>
    <n v="100"/>
    <n v="100"/>
    <x v="0"/>
    <x v="0"/>
    <x v="0"/>
    <m/>
    <x v="0"/>
    <m/>
    <n v="10"/>
    <n v="10"/>
    <n v="0"/>
  </r>
  <r>
    <n v="153"/>
    <n v="153"/>
    <s v="Mark ROEGEL"/>
    <s v="ROMA27072008"/>
    <x v="8"/>
    <m/>
    <m/>
    <m/>
    <x v="2"/>
    <x v="8"/>
    <x v="0"/>
    <x v="0"/>
    <x v="0"/>
    <x v="0"/>
    <x v="0"/>
    <d v="2019-06-11T00:00:00"/>
    <s v="A1"/>
    <s v="2b8efd9d-c8e9-49c3-8fbf-78914b703853"/>
    <n v="10"/>
    <s v="Homme"/>
    <n v="146"/>
    <n v="35"/>
    <n v="16.419590917620567"/>
    <m/>
    <m/>
    <d v="1899-12-30T21:54:00"/>
    <d v="1899-12-30T08:10:00"/>
    <n v="605"/>
    <n v="576.5"/>
    <n v="95"/>
    <n v="28.5"/>
    <m/>
    <n v="10.5"/>
    <n v="143.5"/>
    <n v="6.3"/>
    <n v="3.7"/>
    <n v="51.6"/>
    <n v="17.5"/>
    <n v="27.1"/>
    <n v="67"/>
    <n v="24"/>
    <n v="2.4"/>
    <n v="47"/>
    <x v="5"/>
    <n v="94.1"/>
    <n v="69.099999999999994"/>
    <n v="2.4978317432784043"/>
    <n v="2.7476149176062448"/>
    <n v="134"/>
    <x v="83"/>
    <x v="15"/>
    <n v="7"/>
    <n v="6"/>
    <n v="4"/>
    <n v="12"/>
    <n v="29"/>
    <n v="13.5"/>
    <n v="21.4"/>
    <x v="2"/>
    <n v="10"/>
    <n v="0.4"/>
    <n v="5.8"/>
    <n v="0.2"/>
    <n v="2.8"/>
    <n v="21"/>
    <n v="2.2000000000000002"/>
    <n v="86"/>
    <n v="95.6"/>
    <n v="0"/>
    <n v="68"/>
    <n v="100"/>
    <n v="48"/>
    <n v="1.9"/>
    <n v="43.3"/>
    <n v="7.6"/>
    <n v="4.2"/>
    <n v="86.8"/>
    <n v="87.8"/>
    <n v="86.8"/>
    <n v="100"/>
    <x v="0"/>
    <x v="0"/>
    <x v="0"/>
    <m/>
    <x v="0"/>
    <m/>
    <s v="na"/>
    <s v="na"/>
    <s v="na"/>
  </r>
  <r>
    <n v="154"/>
    <n v="154"/>
    <s v="Ruben CARJUZÂÂ"/>
    <s v="CARU15122011"/>
    <x v="11"/>
    <m/>
    <m/>
    <m/>
    <x v="2"/>
    <x v="2"/>
    <x v="0"/>
    <x v="0"/>
    <x v="0"/>
    <x v="0"/>
    <x v="0"/>
    <d v="2019-06-05T00:00:00"/>
    <s v="A1"/>
    <s v="f58f89e9-e59e-4396-b90f-a102203565df"/>
    <n v="7"/>
    <s v="Homme"/>
    <n v="134"/>
    <n v="31"/>
    <n v="17.3"/>
    <m/>
    <m/>
    <d v="1899-12-30T22:00:00"/>
    <d v="1899-12-30T07:41:00"/>
    <n v="581"/>
    <n v="527"/>
    <n v="91"/>
    <n v="54"/>
    <m/>
    <n v="35.5"/>
    <n v="171"/>
    <n v="9.3000000000000007"/>
    <n v="4.5"/>
    <n v="56.4"/>
    <n v="16.100000000000001"/>
    <n v="23.1"/>
    <n v="71"/>
    <n v="27"/>
    <n v="2.8"/>
    <n v="100"/>
    <x v="43"/>
    <n v="94.1"/>
    <n v="72.5"/>
    <n v="3.0740037950664139"/>
    <n v="3.3927893738140416"/>
    <n v="61"/>
    <x v="84"/>
    <x v="3"/>
    <n v="3"/>
    <n v="8"/>
    <n v="1"/>
    <n v="20"/>
    <n v="32"/>
    <n v="12.9"/>
    <n v="22.3"/>
    <x v="55"/>
    <n v="5.9"/>
    <n v="3"/>
    <n v="4.9000000000000004"/>
    <n v="4.3"/>
    <n v="2.4"/>
    <n v="13"/>
    <n v="1.5"/>
    <n v="90"/>
    <n v="97.4"/>
    <n v="0"/>
    <n v="77"/>
    <n v="113"/>
    <n v="53"/>
    <n v="57.5"/>
    <n v="45.6"/>
    <n v="4.9000000000000004"/>
    <n v="3.6"/>
    <n v="92.6"/>
    <n v="99.7"/>
    <n v="92.6"/>
    <n v="100"/>
    <x v="0"/>
    <x v="0"/>
    <x v="0"/>
    <m/>
    <x v="0"/>
    <m/>
    <n v="10"/>
    <n v="10"/>
    <n v="0"/>
  </r>
  <r>
    <n v="155"/>
    <n v="155"/>
    <s v="Valentin BOURGOIS"/>
    <s v="BOVA19122011"/>
    <x v="11"/>
    <m/>
    <m/>
    <m/>
    <x v="1"/>
    <x v="1"/>
    <x v="2"/>
    <x v="2"/>
    <x v="3"/>
    <x v="0"/>
    <x v="0"/>
    <d v="2019-06-04T00:00:00"/>
    <s v="A1"/>
    <s v="7b8c9de0-4878-45fc-887e-1a35b4c90b67"/>
    <n v="7"/>
    <s v="Homme"/>
    <n v="120"/>
    <n v="24"/>
    <n v="16.7"/>
    <m/>
    <m/>
    <d v="1899-12-30T20:14:00"/>
    <d v="1899-12-30T07:24:00"/>
    <n v="660"/>
    <n v="622.5"/>
    <n v="94"/>
    <n v="37.5"/>
    <m/>
    <n v="9"/>
    <n v="185.5"/>
    <n v="7"/>
    <n v="1.4"/>
    <n v="47.6"/>
    <n v="21.3"/>
    <n v="29.7"/>
    <n v="70"/>
    <n v="28"/>
    <n v="2.5"/>
    <n v="51"/>
    <x v="5"/>
    <n v="99.7"/>
    <n v="68.900000000000006"/>
    <n v="2.6987951807228914"/>
    <n v="2.9397590361445785"/>
    <n v="19"/>
    <x v="85"/>
    <x v="5"/>
    <n v="3"/>
    <n v="0"/>
    <n v="6"/>
    <n v="23"/>
    <n v="32"/>
    <n v="9.8000000000000007"/>
    <n v="21.7"/>
    <x v="27"/>
    <n v="4.5"/>
    <n v="2.5"/>
    <n v="1.9"/>
    <n v="3.9"/>
    <n v="3.5"/>
    <n v="13"/>
    <n v="1.3"/>
    <n v="90"/>
    <n v="96"/>
    <n v="0"/>
    <n v="86"/>
    <n v="118"/>
    <n v="68"/>
    <n v="0.1"/>
    <n v="33.299999999999997"/>
    <n v="9.4"/>
    <n v="3.6"/>
    <n v="75.400000000000006"/>
    <n v="75.400000000000006"/>
    <n v="100"/>
    <n v="99.8"/>
    <x v="1"/>
    <x v="0"/>
    <x v="0"/>
    <m/>
    <x v="0"/>
    <m/>
    <n v="9"/>
    <n v="9"/>
    <n v="3"/>
  </r>
  <r>
    <n v="156"/>
    <n v="156"/>
    <s v="Marley DEGRAGE ALEXIS"/>
    <s v="DEALMA07072012"/>
    <x v="7"/>
    <m/>
    <m/>
    <m/>
    <x v="1"/>
    <x v="1"/>
    <x v="0"/>
    <x v="0"/>
    <x v="0"/>
    <x v="0"/>
    <x v="0"/>
    <d v="2019-05-29T00:00:00"/>
    <s v="A1"/>
    <s v="2c53af3e-6753-48e9-b147-246c44785dd2"/>
    <n v="6"/>
    <s v="Homme"/>
    <n v="128"/>
    <n v="25"/>
    <n v="15.3"/>
    <m/>
    <m/>
    <d v="1899-12-30T21:15:00"/>
    <d v="1899-12-30T06:23:00"/>
    <n v="543.5"/>
    <n v="502"/>
    <n v="92"/>
    <n v="41.5"/>
    <m/>
    <n v="5"/>
    <n v="48.5"/>
    <n v="8.5"/>
    <n v="5.3"/>
    <n v="59.4"/>
    <n v="17.8"/>
    <n v="17.5"/>
    <n v="59"/>
    <n v="17"/>
    <n v="1.9"/>
    <n v="77"/>
    <x v="0"/>
    <n v="76.5"/>
    <n v="77.2"/>
    <n v="2.0318725099601593"/>
    <n v="2.258964143426295"/>
    <n v="37"/>
    <x v="80"/>
    <x v="1"/>
    <n v="0"/>
    <n v="5"/>
    <n v="4"/>
    <n v="22"/>
    <n v="31"/>
    <n v="12.1"/>
    <n v="19"/>
    <x v="53"/>
    <n v="2.7"/>
    <n v="3.9"/>
    <n v="3.6"/>
    <n v="3.8"/>
    <n v="6.1"/>
    <n v="9"/>
    <n v="1.1000000000000001"/>
    <n v="93"/>
    <n v="97.6"/>
    <n v="0"/>
    <n v="82"/>
    <n v="108"/>
    <n v="59"/>
    <n v="12.5"/>
    <n v="22.8"/>
    <n v="6.8"/>
    <n v="3"/>
    <n v="80.099999999999994"/>
    <n v="80.099999999999994"/>
    <n v="98.3"/>
    <n v="100"/>
    <x v="0"/>
    <x v="0"/>
    <x v="0"/>
    <m/>
    <x v="0"/>
    <m/>
    <n v="10"/>
    <n v="5"/>
    <n v="6"/>
  </r>
  <r>
    <n v="157"/>
    <n v="157"/>
    <s v="Charles EDOM"/>
    <s v="EDCH12102009"/>
    <x v="0"/>
    <m/>
    <m/>
    <m/>
    <x v="1"/>
    <x v="2"/>
    <x v="0"/>
    <x v="0"/>
    <x v="0"/>
    <x v="0"/>
    <x v="0"/>
    <d v="2019-05-28T00:00:00"/>
    <s v="A1"/>
    <s v="b5b16898-88da-4fa5-a935-368ae41e69b4"/>
    <n v="9"/>
    <s v="Homme"/>
    <n v="146"/>
    <n v="34"/>
    <n v="16"/>
    <m/>
    <m/>
    <d v="1899-12-30T21:35:00"/>
    <d v="1899-12-30T09:44:00"/>
    <n v="715.2"/>
    <n v="706"/>
    <n v="99"/>
    <n v="9.1999999999999993"/>
    <m/>
    <n v="13.9"/>
    <n v="68.5"/>
    <n v="3.2"/>
    <n v="8.1"/>
    <n v="57.1"/>
    <n v="18.399999999999999"/>
    <n v="16.399999999999999"/>
    <n v="85"/>
    <n v="13"/>
    <n v="1.1000000000000001"/>
    <n v="147"/>
    <x v="85"/>
    <n v="101.4"/>
    <n v="75.5"/>
    <n v="1.1048158640226629"/>
    <n v="1.1983002832861189"/>
    <n v="55"/>
    <x v="38"/>
    <x v="45"/>
    <n v="5"/>
    <n v="12"/>
    <n v="0"/>
    <n v="36"/>
    <n v="53"/>
    <n v="12.1"/>
    <n v="30.5"/>
    <x v="14"/>
    <n v="6.7"/>
    <n v="4.0999999999999996"/>
    <n v="8.9"/>
    <n v="2.9"/>
    <n v="3.1"/>
    <n v="25"/>
    <n v="2.1"/>
    <n v="78"/>
    <n v="96.4"/>
    <n v="5.2"/>
    <n v="65"/>
    <n v="99"/>
    <n v="30"/>
    <n v="11.5"/>
    <n v="34"/>
    <n v="14.9"/>
    <n v="4.5999999999999996"/>
    <n v="95.4"/>
    <n v="96.3"/>
    <n v="95.4"/>
    <n v="99.6"/>
    <x v="0"/>
    <x v="0"/>
    <x v="0"/>
    <m/>
    <x v="0"/>
    <m/>
    <s v="na"/>
    <s v="na"/>
    <s v="na"/>
  </r>
  <r>
    <n v="158"/>
    <n v="158"/>
    <s v="Gabriel POISNEL"/>
    <s v="POGA15122008"/>
    <x v="8"/>
    <m/>
    <m/>
    <m/>
    <x v="0"/>
    <x v="3"/>
    <x v="0"/>
    <x v="0"/>
    <x v="0"/>
    <x v="0"/>
    <x v="0"/>
    <d v="2019-05-24T00:00:00"/>
    <s v="A1"/>
    <s v="625aa161-310e-4152-b56e-a22ea9c5a7b5"/>
    <n v="10"/>
    <s v="Homme"/>
    <n v="142"/>
    <n v="32"/>
    <n v="15.9"/>
    <m/>
    <m/>
    <d v="1899-12-30T22:45:00"/>
    <d v="1899-12-30T06:35:00"/>
    <n v="455.2"/>
    <n v="417"/>
    <n v="92"/>
    <n v="38.200000000000003"/>
    <m/>
    <n v="15"/>
    <n v="87.5"/>
    <n v="11.3"/>
    <n v="6.8"/>
    <n v="39"/>
    <n v="28.4"/>
    <n v="25.8"/>
    <n v="73"/>
    <n v="30"/>
    <n v="4"/>
    <n v="39"/>
    <x v="96"/>
    <n v="98.8"/>
    <n v="67.400000000000006"/>
    <n v="4.3165467625899279"/>
    <n v="4.8920863309352516"/>
    <n v="26"/>
    <x v="86"/>
    <x v="3"/>
    <n v="1"/>
    <n v="0"/>
    <n v="2"/>
    <n v="14"/>
    <n v="17"/>
    <n v="14.6"/>
    <n v="28"/>
    <x v="5"/>
    <n v="5.6"/>
    <n v="1.4"/>
    <n v="2"/>
    <n v="3"/>
    <n v="1.3"/>
    <n v="8"/>
    <n v="1.2"/>
    <n v="91"/>
    <n v="97.3"/>
    <n v="0"/>
    <n v="61"/>
    <n v="106"/>
    <n v="47"/>
    <n v="0.3"/>
    <n v="75"/>
    <n v="7.7"/>
    <n v="2.8"/>
    <n v="67.3"/>
    <n v="100"/>
    <n v="67.3"/>
    <n v="100"/>
    <x v="0"/>
    <x v="0"/>
    <x v="1"/>
    <m/>
    <x v="0"/>
    <m/>
    <n v="10"/>
    <n v="8"/>
    <n v="0"/>
  </r>
  <r>
    <n v="159"/>
    <n v="159"/>
    <s v="Yakine MALKI"/>
    <s v="MAYA29042014"/>
    <x v="5"/>
    <m/>
    <m/>
    <m/>
    <x v="0"/>
    <x v="1"/>
    <x v="5"/>
    <x v="0"/>
    <x v="0"/>
    <x v="0"/>
    <x v="0"/>
    <d v="2019-05-23T00:00:00"/>
    <s v="A1"/>
    <s v="52aac09b-de74-4540-a761-122d7dac10b0"/>
    <n v="5"/>
    <s v="Homme"/>
    <n v="103"/>
    <n v="15"/>
    <n v="14.1"/>
    <m/>
    <m/>
    <d v="1899-12-30T19:00:00"/>
    <d v="1899-12-30T12:40:00"/>
    <n v="618"/>
    <n v="600"/>
    <n v="97"/>
    <n v="363.9"/>
    <m/>
    <n v="96.4"/>
    <n v="77"/>
    <n v="43.4"/>
    <n v="1.9"/>
    <n v="53"/>
    <n v="24.6"/>
    <n v="20.5"/>
    <n v="56"/>
    <n v="24"/>
    <n v="2.2999999999999998"/>
    <n v="126"/>
    <x v="87"/>
    <n v="76.5"/>
    <n v="77.599999999999994"/>
    <n v="2.4"/>
    <n v="2.63"/>
    <n v="0"/>
    <x v="4"/>
    <x v="3"/>
    <n v="9"/>
    <n v="11"/>
    <n v="0"/>
    <n v="173"/>
    <n v="193"/>
    <n v="17.899999999999999"/>
    <n v="27.8"/>
    <x v="70"/>
    <n v="15.1"/>
    <n v="20.399999999999999"/>
    <n v="25.1"/>
    <n v="15.5"/>
    <n v="0.1"/>
    <n v="41"/>
    <n v="4.0999999999999996"/>
    <n v="87"/>
    <n v="96.8"/>
    <n v="0"/>
    <n v="91"/>
    <n v="129"/>
    <n v="65"/>
    <n v="5.5"/>
    <n v="24.4"/>
    <n v="11.8"/>
    <n v="3.5"/>
    <n v="50.2"/>
    <n v="66.2"/>
    <n v="69.5"/>
    <n v="50.2"/>
    <x v="0"/>
    <x v="0"/>
    <x v="0"/>
    <m/>
    <x v="0"/>
    <m/>
    <n v="9"/>
    <n v="9"/>
    <n v="0"/>
  </r>
  <r>
    <n v="160"/>
    <n v="160"/>
    <s v="Rose CARJUZAA"/>
    <s v="CARO21082013"/>
    <x v="5"/>
    <m/>
    <m/>
    <m/>
    <x v="2"/>
    <x v="2"/>
    <x v="0"/>
    <x v="0"/>
    <x v="0"/>
    <x v="0"/>
    <x v="0"/>
    <d v="2019-05-22T00:00:00"/>
    <s v="A1"/>
    <s v="9affeccc-3f14-4f18-937e-3ec7e4a648e7"/>
    <n v="5"/>
    <s v="Femme"/>
    <n v="112"/>
    <n v="17"/>
    <n v="13.6"/>
    <m/>
    <m/>
    <d v="1899-12-30T20:45:00"/>
    <d v="1899-12-30T08:51:00"/>
    <n v="651.70000000000005"/>
    <n v="624"/>
    <n v="96"/>
    <n v="27.7"/>
    <m/>
    <n v="74"/>
    <n v="114"/>
    <n v="14"/>
    <n v="5.4"/>
    <n v="58.7"/>
    <n v="11.8"/>
    <n v="24.2"/>
    <n v="93"/>
    <n v="31"/>
    <n v="2.9"/>
    <n v="165"/>
    <x v="97"/>
    <n v="117.2"/>
    <n v="70.5"/>
    <n v="2.9807692307692308"/>
    <n v="3.2596153846153846"/>
    <n v="143"/>
    <x v="87"/>
    <x v="3"/>
    <n v="0"/>
    <n v="14"/>
    <n v="1"/>
    <n v="60"/>
    <n v="75"/>
    <n v="12.4"/>
    <n v="21.6"/>
    <x v="6"/>
    <n v="7.9"/>
    <n v="7"/>
    <n v="11.2"/>
    <n v="7.1"/>
    <n v="7.3"/>
    <n v="28"/>
    <n v="2.7"/>
    <n v="92"/>
    <n v="98.1"/>
    <n v="0.1"/>
    <n v="81"/>
    <n v="113"/>
    <n v="54"/>
    <n v="116.4"/>
    <n v="66.099999999999994"/>
    <n v="18.7"/>
    <n v="3.4"/>
    <n v="94.6"/>
    <n v="94.6"/>
    <n v="97"/>
    <n v="97.9"/>
    <x v="0"/>
    <x v="0"/>
    <x v="0"/>
    <m/>
    <x v="0"/>
    <m/>
    <n v="9"/>
    <n v="9"/>
    <n v="0"/>
  </r>
  <r>
    <n v="161"/>
    <n v="161"/>
    <s v="Viktor KLECZEK POMPER"/>
    <s v="KLPOVI101212"/>
    <x v="7"/>
    <m/>
    <m/>
    <m/>
    <x v="2"/>
    <x v="9"/>
    <x v="0"/>
    <x v="0"/>
    <x v="0"/>
    <x v="0"/>
    <x v="0"/>
    <d v="2019-05-17T00:00:00"/>
    <s v="A1"/>
    <s v="32d29c13-7b4e-4d6d-b23b-9b3ebcfdb913"/>
    <n v="6"/>
    <s v="Homme"/>
    <n v="123"/>
    <m/>
    <m/>
    <m/>
    <m/>
    <d v="1899-12-30T20:50:00"/>
    <d v="1899-12-30T07:08:00"/>
    <n v="607.6"/>
    <n v="545.5"/>
    <n v="90"/>
    <n v="62.1"/>
    <m/>
    <n v="10.5"/>
    <n v="59"/>
    <n v="11.8"/>
    <n v="10.3"/>
    <n v="51.5"/>
    <n v="17"/>
    <n v="21.3"/>
    <n v="80"/>
    <n v="22"/>
    <n v="2.2000000000000002"/>
    <n v="121"/>
    <x v="98"/>
    <n v="101.3"/>
    <n v="68.5"/>
    <n v="2.4197983501374885"/>
    <n v="2.6617781851512374"/>
    <n v="0"/>
    <x v="4"/>
    <x v="3"/>
    <n v="6"/>
    <n v="2"/>
    <n v="4"/>
    <n v="60"/>
    <n v="72"/>
    <n v="12.3"/>
    <n v="26.1"/>
    <x v="18"/>
    <n v="8.8000000000000007"/>
    <n v="7.7"/>
    <n v="4.5999999999999996"/>
    <n v="37.9"/>
    <n v="6.9"/>
    <n v="23"/>
    <n v="2.5"/>
    <n v="90"/>
    <n v="96.9"/>
    <n v="0"/>
    <n v="77"/>
    <n v="119"/>
    <n v="58"/>
    <n v="90.1"/>
    <n v="23.3"/>
    <n v="21.9"/>
    <n v="3.2"/>
    <n v="97.6"/>
    <n v="100"/>
    <n v="97.6"/>
    <n v="100"/>
    <x v="1"/>
    <x v="0"/>
    <x v="0"/>
    <m/>
    <x v="0"/>
    <m/>
    <n v="10"/>
    <n v="10"/>
    <n v="0"/>
  </r>
  <r>
    <n v="162"/>
    <n v="162"/>
    <s v="Nina GUEZ"/>
    <s v="GUNI24112012"/>
    <x v="7"/>
    <m/>
    <m/>
    <m/>
    <x v="1"/>
    <x v="1"/>
    <x v="5"/>
    <x v="9"/>
    <x v="5"/>
    <x v="0"/>
    <x v="0"/>
    <d v="2019-05-10T00:00:00"/>
    <s v="A1"/>
    <s v="b6b573b6-9c2a-488d-8a96-8c14730ceac1"/>
    <n v="6"/>
    <s v="Femme"/>
    <n v="111"/>
    <n v="21"/>
    <n v="17"/>
    <m/>
    <m/>
    <d v="1899-12-30T20:00:00"/>
    <d v="1899-12-30T06:19:00"/>
    <n v="605"/>
    <n v="489.5"/>
    <n v="81"/>
    <n v="115.5"/>
    <m/>
    <n v="14.9"/>
    <n v="203"/>
    <n v="21"/>
    <n v="5"/>
    <n v="50.9"/>
    <n v="24.1"/>
    <n v="20"/>
    <n v="49"/>
    <n v="16"/>
    <n v="1.6"/>
    <n v="41"/>
    <x v="21"/>
    <n v="69"/>
    <n v="75"/>
    <n v="1.9611848825331972"/>
    <n v="2.1573033707865168"/>
    <n v="22"/>
    <x v="65"/>
    <x v="14"/>
    <n v="0"/>
    <n v="1"/>
    <n v="2"/>
    <n v="29"/>
    <n v="32"/>
    <n v="14"/>
    <n v="20.3"/>
    <x v="11"/>
    <n v="11"/>
    <n v="2.1"/>
    <n v="3.9"/>
    <n v="5.2"/>
    <n v="3.7"/>
    <n v="10"/>
    <n v="1.2"/>
    <n v="92"/>
    <n v="97.7"/>
    <n v="0"/>
    <n v="81"/>
    <n v="112"/>
    <n v="61"/>
    <n v="7.8"/>
    <n v="30.4"/>
    <n v="2.7"/>
    <n v="3.8"/>
    <n v="62.9"/>
    <n v="99.1"/>
    <n v="78"/>
    <n v="62.9"/>
    <x v="0"/>
    <x v="0"/>
    <x v="0"/>
    <m/>
    <x v="0"/>
    <s v="syndrome nephrotique"/>
    <s v="na"/>
    <n v="10"/>
    <n v="4"/>
  </r>
  <r>
    <n v="163"/>
    <n v="163"/>
    <s v="Iléana POUPART"/>
    <s v="POIL08052010"/>
    <x v="1"/>
    <m/>
    <m/>
    <m/>
    <x v="0"/>
    <x v="3"/>
    <x v="4"/>
    <x v="3"/>
    <x v="1"/>
    <x v="2"/>
    <x v="1"/>
    <d v="2019-05-03T00:00:00"/>
    <s v="A1"/>
    <s v="70a81ab6-be79-4259-8dbb-fb0f946fc79c"/>
    <n v="8"/>
    <s v="Femme"/>
    <n v="141"/>
    <n v="36"/>
    <n v="18.100000000000001"/>
    <m/>
    <m/>
    <d v="1899-12-30T21:39:00"/>
    <d v="1899-12-30T08:03:00"/>
    <n v="613.5"/>
    <n v="584.5"/>
    <n v="95"/>
    <n v="29"/>
    <m/>
    <n v="10.5"/>
    <n v="64"/>
    <n v="6.3"/>
    <n v="4.9000000000000004"/>
    <n v="55.5"/>
    <n v="16"/>
    <n v="23.6"/>
    <n v="98"/>
    <n v="33"/>
    <n v="3.2"/>
    <n v="109"/>
    <x v="58"/>
    <n v="121.6"/>
    <n v="71.5"/>
    <n v="3.3875106928999146"/>
    <n v="3.7159965782720272"/>
    <n v="30"/>
    <x v="88"/>
    <x v="11"/>
    <n v="6"/>
    <n v="0"/>
    <n v="3"/>
    <n v="13"/>
    <n v="22"/>
    <n v="12.1"/>
    <n v="16.3"/>
    <x v="0"/>
    <n v="3.9"/>
    <n v="1.7"/>
    <n v="2.8"/>
    <n v="2"/>
    <n v="5.4"/>
    <n v="11"/>
    <n v="1.1000000000000001"/>
    <n v="91"/>
    <n v="96.4"/>
    <n v="0"/>
    <n v="67"/>
    <n v="109"/>
    <n v="46"/>
    <n v="0.5"/>
    <n v="50"/>
    <n v="5.7"/>
    <n v="3.6"/>
    <n v="33"/>
    <n v="97.9"/>
    <n v="96"/>
    <n v="33"/>
    <x v="2"/>
    <x v="0"/>
    <x v="0"/>
    <m/>
    <x v="0"/>
    <m/>
    <n v="10"/>
    <n v="10"/>
    <n v="5"/>
  </r>
  <r>
    <n v="164"/>
    <n v="164"/>
    <s v="Maely KLOS"/>
    <s v="KLMA25052008"/>
    <x v="8"/>
    <m/>
    <m/>
    <m/>
    <x v="4"/>
    <x v="3"/>
    <x v="9"/>
    <x v="0"/>
    <x v="0"/>
    <x v="0"/>
    <x v="0"/>
    <d v="2019-05-02T00:00:00"/>
    <s v="A1"/>
    <s v="08d26755-42e8-4a0f-a750-4eaaa07399ed"/>
    <n v="10"/>
    <s v="Femme"/>
    <n v="152"/>
    <n v="40"/>
    <n v="17.3"/>
    <m/>
    <m/>
    <d v="1899-12-30T23:14:00"/>
    <d v="1899-12-30T09:32:00"/>
    <n v="554"/>
    <n v="521"/>
    <n v="94"/>
    <n v="33"/>
    <m/>
    <n v="63"/>
    <n v="50"/>
    <n v="15.6"/>
    <n v="2.1"/>
    <n v="47.5"/>
    <n v="23.2"/>
    <n v="27.2"/>
    <n v="82"/>
    <n v="33"/>
    <n v="3.6"/>
    <n v="67"/>
    <x v="99"/>
    <n v="109.2"/>
    <n v="70.7"/>
    <n v="3.8003838771593088"/>
    <n v="4.2149712092130516"/>
    <n v="11"/>
    <x v="68"/>
    <x v="4"/>
    <n v="2"/>
    <n v="11"/>
    <n v="5"/>
    <n v="21"/>
    <n v="39"/>
    <n v="13.4"/>
    <n v="15.5"/>
    <x v="14"/>
    <n v="2.1"/>
    <n v="5.4"/>
    <n v="12.6"/>
    <n v="2"/>
    <n v="7.3"/>
    <n v="13"/>
    <n v="1.5"/>
    <n v="92"/>
    <n v="96.4"/>
    <n v="0"/>
    <n v="70"/>
    <n v="106"/>
    <n v="48"/>
    <n v="0.3"/>
    <n v="33.299999999999997"/>
    <n v="9.1999999999999993"/>
    <n v="3.5"/>
    <n v="95.9"/>
    <n v="95.9"/>
    <n v="100"/>
    <n v="100"/>
    <x v="0"/>
    <x v="0"/>
    <x v="1"/>
    <m/>
    <x v="0"/>
    <m/>
    <n v="9"/>
    <n v="8"/>
    <n v="5"/>
  </r>
  <r>
    <n v="165"/>
    <n v="165"/>
    <s v="Jullyan NEMET-DAUDRE"/>
    <s v="NEDAJU18082010"/>
    <x v="1"/>
    <m/>
    <m/>
    <m/>
    <x v="4"/>
    <x v="3"/>
    <x v="3"/>
    <x v="1"/>
    <x v="0"/>
    <x v="0"/>
    <x v="0"/>
    <d v="2019-04-29T00:00:00"/>
    <s v="A1"/>
    <s v="5b5a0fc7-c9d2-4664-bcb1-edad63f39b41"/>
    <n v="8"/>
    <s v="Homme"/>
    <n v="135"/>
    <n v="27"/>
    <n v="14.8"/>
    <m/>
    <m/>
    <d v="1899-12-30T20:15:00"/>
    <d v="1899-12-30T06:35:00"/>
    <n v="595.5"/>
    <n v="557"/>
    <n v="94"/>
    <n v="38.5"/>
    <m/>
    <n v="24.2"/>
    <n v="128.5"/>
    <n v="10.1"/>
    <n v="4.7"/>
    <n v="50"/>
    <n v="19.899999999999999"/>
    <n v="25.4"/>
    <n v="106"/>
    <n v="34"/>
    <n v="3.4"/>
    <n v="94"/>
    <x v="94"/>
    <n v="131.4"/>
    <n v="69.900000000000006"/>
    <n v="3.6624775583482942"/>
    <n v="4.0287253141831236"/>
    <n v="75"/>
    <x v="26"/>
    <x v="39"/>
    <n v="8"/>
    <n v="2"/>
    <n v="5"/>
    <n v="8"/>
    <n v="23"/>
    <n v="12.4"/>
    <n v="14"/>
    <x v="9"/>
    <n v="5.9"/>
    <n v="1.3"/>
    <n v="4.2"/>
    <n v="1.5"/>
    <n v="3.6"/>
    <n v="18"/>
    <n v="1.9"/>
    <n v="89"/>
    <n v="97.4"/>
    <n v="0"/>
    <n v="68"/>
    <n v="117"/>
    <n v="53"/>
    <n v="2.6"/>
    <n v="16.2"/>
    <n v="5.0999999999999996"/>
    <n v="4.2"/>
    <n v="94.7"/>
    <n v="98.4"/>
    <n v="94.7"/>
    <n v="100"/>
    <x v="0"/>
    <x v="0"/>
    <x v="0"/>
    <m/>
    <x v="0"/>
    <m/>
    <s v="na"/>
    <s v="na"/>
    <s v="na"/>
  </r>
  <r>
    <n v="166"/>
    <n v="166"/>
    <s v="Damian FERNANDES"/>
    <s v="FEDA09022007"/>
    <x v="3"/>
    <s v="P"/>
    <s v="O"/>
    <m/>
    <x v="2"/>
    <x v="4"/>
    <x v="0"/>
    <x v="0"/>
    <x v="0"/>
    <x v="0"/>
    <x v="0"/>
    <d v="2019-04-26T00:00:00"/>
    <s v="A1"/>
    <s v="abe23f4e-29e6-4bb6-a65f-cf0ef74e791a"/>
    <n v="12"/>
    <s v="Homme"/>
    <n v="152.5"/>
    <n v="40"/>
    <n v="17.2"/>
    <m/>
    <m/>
    <d v="1899-12-30T22:45:00"/>
    <d v="1899-12-30T08:25:00"/>
    <n v="567.5"/>
    <n v="528"/>
    <n v="93"/>
    <n v="39.5"/>
    <m/>
    <n v="12.5"/>
    <n v="64"/>
    <n v="9"/>
    <n v="6"/>
    <n v="51.5"/>
    <n v="17.600000000000001"/>
    <n v="24.9"/>
    <n v="93"/>
    <n v="39"/>
    <n v="4.0999999999999996"/>
    <n v="140"/>
    <x v="97"/>
    <n v="117.9"/>
    <n v="69.099999999999994"/>
    <n v="4.4318181818181817"/>
    <n v="4.8977272727272725"/>
    <n v="66"/>
    <x v="89"/>
    <x v="51"/>
    <n v="0"/>
    <n v="0"/>
    <n v="2"/>
    <n v="40"/>
    <n v="42"/>
    <n v="13.5"/>
    <n v="20.8"/>
    <x v="33"/>
    <n v="1.8"/>
    <n v="5.8"/>
    <n v="6.3"/>
    <n v="3.6"/>
    <n v="10.199999999999999"/>
    <n v="7"/>
    <n v="0.8"/>
    <n v="84"/>
    <n v="97.7"/>
    <n v="0.5"/>
    <n v="58"/>
    <n v="100"/>
    <n v="46"/>
    <n v="0"/>
    <n v="0"/>
    <n v="4.8"/>
    <n v="3.9"/>
    <n v="82.7"/>
    <n v="86.5"/>
    <n v="82.7"/>
    <n v="100"/>
    <x v="0"/>
    <x v="1"/>
    <x v="0"/>
    <m/>
    <x v="0"/>
    <m/>
    <n v="6"/>
    <n v="9"/>
    <n v="0"/>
  </r>
  <r>
    <n v="167"/>
    <n v="167"/>
    <s v="Ayoub SOUALAH"/>
    <s v="SOAY23062006"/>
    <x v="3"/>
    <m/>
    <m/>
    <m/>
    <x v="1"/>
    <x v="0"/>
    <x v="0"/>
    <x v="0"/>
    <x v="0"/>
    <x v="0"/>
    <x v="0"/>
    <d v="2019-04-19T00:00:00"/>
    <s v="A1"/>
    <s v="582589c5-e25d-4e01-8244-2b026b975143"/>
    <n v="12"/>
    <s v="Homme"/>
    <n v="163"/>
    <n v="49"/>
    <n v="18.399999999999999"/>
    <m/>
    <m/>
    <d v="1899-12-30T21:14:00"/>
    <d v="1899-12-30T08:38:00"/>
    <n v="669"/>
    <n v="637"/>
    <n v="95"/>
    <n v="32"/>
    <m/>
    <n v="14"/>
    <n v="94"/>
    <n v="6.7"/>
    <n v="5.8"/>
    <n v="50.5"/>
    <n v="13.7"/>
    <n v="29.9"/>
    <n v="98"/>
    <n v="48"/>
    <n v="4.3"/>
    <n v="64"/>
    <x v="82"/>
    <n v="127.9"/>
    <n v="64.2"/>
    <n v="4.5211930926216644"/>
    <n v="4.9262166405023544"/>
    <n v="4"/>
    <x v="6"/>
    <x v="3"/>
    <n v="2"/>
    <n v="2"/>
    <n v="4"/>
    <n v="2"/>
    <n v="10"/>
    <n v="11"/>
    <n v="11.4"/>
    <x v="19"/>
    <n v="2.2000000000000002"/>
    <n v="0.4"/>
    <n v="0.8"/>
    <n v="1"/>
    <n v="5.2"/>
    <n v="4"/>
    <n v="0.4"/>
    <n v="87"/>
    <n v="97.7"/>
    <n v="0.1"/>
    <n v="66"/>
    <n v="111"/>
    <n v="47"/>
    <n v="27.4"/>
    <n v="11.1"/>
    <n v="4.7"/>
    <n v="3.5"/>
    <n v="43.6"/>
    <n v="90.6"/>
    <n v="100"/>
    <n v="43.6"/>
    <x v="1"/>
    <x v="0"/>
    <x v="1"/>
    <m/>
    <x v="0"/>
    <m/>
    <n v="10"/>
    <n v="8"/>
    <n v="2"/>
  </r>
  <r>
    <n v="168"/>
    <n v="168"/>
    <s v="Sokayna WEISS CHAFAI"/>
    <s v="WECHSO23112014"/>
    <x v="2"/>
    <m/>
    <m/>
    <m/>
    <x v="6"/>
    <x v="0"/>
    <x v="0"/>
    <x v="0"/>
    <x v="0"/>
    <x v="0"/>
    <x v="0"/>
    <d v="2019-04-18T00:00:00"/>
    <s v="A1"/>
    <s v="ba959438-4aa6-4b45-ab0f-ec434a49dead"/>
    <n v="4"/>
    <s v="Femme"/>
    <n v="105"/>
    <n v="15"/>
    <n v="13.6"/>
    <m/>
    <m/>
    <d v="1899-12-30T21:59:00"/>
    <d v="1899-12-30T09:19:00"/>
    <n v="607.79999999999995"/>
    <n v="549.79999999999995"/>
    <n v="90"/>
    <n v="58"/>
    <m/>
    <n v="71.5"/>
    <n v="99"/>
    <n v="19.100000000000001"/>
    <n v="6.9"/>
    <n v="50.4"/>
    <n v="15.4"/>
    <n v="27.3"/>
    <n v="95"/>
    <n v="41"/>
    <n v="4"/>
    <n v="150"/>
    <x v="100"/>
    <n v="122.3"/>
    <n v="65.8"/>
    <n v="4.4743543106584216"/>
    <n v="4.9108766824299748"/>
    <n v="3"/>
    <x v="90"/>
    <x v="3"/>
    <n v="10"/>
    <n v="24"/>
    <n v="14"/>
    <n v="61"/>
    <n v="109"/>
    <n v="13.7"/>
    <n v="24.5"/>
    <x v="71"/>
    <n v="26.7"/>
    <n v="6.3"/>
    <n v="12.4"/>
    <n v="7.2"/>
    <n v="13.4"/>
    <n v="45"/>
    <n v="4.9000000000000004"/>
    <n v="92"/>
    <n v="97.7"/>
    <n v="0"/>
    <n v="89"/>
    <n v="130"/>
    <n v="59"/>
    <n v="313.2"/>
    <n v="69.2"/>
    <n v="2.6"/>
    <n v="3.6"/>
    <n v="94.6"/>
    <n v="94.6"/>
    <n v="99.4"/>
    <n v="100"/>
    <x v="0"/>
    <x v="0"/>
    <x v="0"/>
    <m/>
    <x v="0"/>
    <m/>
    <n v="10"/>
    <n v="10"/>
    <n v="0"/>
  </r>
  <r>
    <n v="169"/>
    <n v="169"/>
    <s v="Oscar TAITTINGER"/>
    <s v="TAOS18062010"/>
    <x v="1"/>
    <m/>
    <m/>
    <m/>
    <x v="2"/>
    <x v="4"/>
    <x v="0"/>
    <x v="0"/>
    <x v="0"/>
    <x v="0"/>
    <x v="0"/>
    <d v="2019-04-10T00:00:00"/>
    <s v="A1"/>
    <s v="66009df6-9a7e-472f-b0e9-7dee74b25973"/>
    <n v="8"/>
    <s v="Homme"/>
    <n v="139"/>
    <m/>
    <m/>
    <m/>
    <m/>
    <d v="1899-12-30T19:55:00"/>
    <d v="1899-12-30T07:07:00"/>
    <n v="671.9"/>
    <n v="563.5"/>
    <n v="84"/>
    <n v="108.4"/>
    <m/>
    <n v="70.599999999999994"/>
    <n v="137.6"/>
    <n v="16.100000000000001"/>
    <n v="9.1"/>
    <n v="50.2"/>
    <n v="16.3"/>
    <n v="24.3"/>
    <n v="67"/>
    <n v="18"/>
    <n v="1.6"/>
    <n v="118"/>
    <x v="87"/>
    <n v="91.3"/>
    <n v="66.5"/>
    <n v="1.9165927240461402"/>
    <n v="2.0869565217391304"/>
    <n v="9"/>
    <x v="12"/>
    <x v="3"/>
    <n v="3"/>
    <n v="19"/>
    <n v="8"/>
    <n v="57"/>
    <n v="87"/>
    <n v="17.399999999999999"/>
    <n v="23.5"/>
    <x v="28"/>
    <n v="16.600000000000001"/>
    <n v="6.9"/>
    <n v="16.399999999999999"/>
    <n v="6.6"/>
    <n v="6.6"/>
    <n v="45"/>
    <n v="4.8"/>
    <n v="91"/>
    <n v="96.1"/>
    <n v="0"/>
    <n v="75"/>
    <n v="119"/>
    <n v="52"/>
    <n v="62"/>
    <n v="51.9"/>
    <n v="10.199999999999999"/>
    <n v="3.4"/>
    <n v="99.8"/>
    <n v="99.8"/>
    <n v="100"/>
    <n v="100"/>
    <x v="0"/>
    <x v="0"/>
    <x v="0"/>
    <m/>
    <x v="0"/>
    <m/>
    <n v="8"/>
    <n v="8"/>
    <n v="2"/>
  </r>
  <r>
    <n v="170"/>
    <n v="170"/>
    <s v="Louise NOVO"/>
    <s v="NOLO060910"/>
    <x v="1"/>
    <s v="P"/>
    <s v="O"/>
    <m/>
    <x v="4"/>
    <x v="9"/>
    <x v="8"/>
    <x v="1"/>
    <x v="1"/>
    <x v="0"/>
    <x v="0"/>
    <d v="2019-04-09T00:00:00"/>
    <s v="A1"/>
    <s v="79f75d7d-3adf-4ccb-9a36-212fe2307864"/>
    <n v="8"/>
    <s v="Femme"/>
    <n v="130"/>
    <n v="29"/>
    <n v="17.2"/>
    <m/>
    <m/>
    <d v="1899-12-30T21:35:00"/>
    <d v="1899-12-30T09:12:00"/>
    <n v="690"/>
    <n v="656"/>
    <n v="95"/>
    <n v="34"/>
    <m/>
    <n v="8"/>
    <n v="96.5"/>
    <n v="6"/>
    <n v="3.4"/>
    <n v="53.4"/>
    <n v="16.2"/>
    <n v="27.1"/>
    <n v="92"/>
    <n v="34"/>
    <n v="3"/>
    <n v="121"/>
    <x v="56"/>
    <n v="119.1"/>
    <n v="69.599999999999994"/>
    <n v="3.1097560975609757"/>
    <n v="3.3841463414634148"/>
    <n v="56"/>
    <x v="44"/>
    <x v="6"/>
    <n v="0"/>
    <n v="1"/>
    <n v="4"/>
    <n v="11"/>
    <n v="16"/>
    <n v="9.8000000000000007"/>
    <n v="17.2"/>
    <x v="72"/>
    <n v="3"/>
    <n v="0.9"/>
    <n v="0.4"/>
    <n v="2.5"/>
    <n v="4.5999999999999996"/>
    <n v="4"/>
    <n v="0.4"/>
    <n v="93"/>
    <n v="97.1"/>
    <n v="0"/>
    <n v="62"/>
    <n v="114"/>
    <n v="49"/>
    <n v="20.2"/>
    <n v="33.4"/>
    <n v="1.4"/>
    <n v="3.5"/>
    <n v="89.8"/>
    <n v="99.8"/>
    <n v="89.8"/>
    <n v="100"/>
    <x v="0"/>
    <x v="0"/>
    <x v="1"/>
    <m/>
    <x v="0"/>
    <m/>
    <n v="9"/>
    <n v="10"/>
    <n v="0"/>
  </r>
  <r>
    <n v="171"/>
    <n v="171"/>
    <s v="Noah ARAGAO"/>
    <s v="ARNO04092012"/>
    <x v="7"/>
    <m/>
    <m/>
    <m/>
    <x v="1"/>
    <x v="1"/>
    <x v="0"/>
    <x v="0"/>
    <x v="0"/>
    <x v="0"/>
    <x v="0"/>
    <d v="2019-03-29T00:00:00"/>
    <s v="A1"/>
    <s v="29ecbfab-246d-4918-ac8f-ca827e85039b"/>
    <n v="6"/>
    <s v="Homme"/>
    <n v="130"/>
    <n v="25"/>
    <n v="14.8"/>
    <m/>
    <m/>
    <d v="1899-12-30T21:01:00"/>
    <d v="1899-12-30T06:55:00"/>
    <n v="594.70000000000005"/>
    <n v="520.70000000000005"/>
    <n v="88"/>
    <n v="74"/>
    <m/>
    <n v="12.7"/>
    <n v="179.2"/>
    <n v="12.4"/>
    <n v="4.0999999999999996"/>
    <n v="50.5"/>
    <n v="16.600000000000001"/>
    <n v="28.8"/>
    <n v="60"/>
    <n v="30"/>
    <n v="3"/>
    <n v="88"/>
    <x v="94"/>
    <n v="88.8"/>
    <n v="67.099999999999994"/>
    <n v="3.4568849625504128"/>
    <n v="3.8025734588054538"/>
    <n v="55"/>
    <x v="91"/>
    <x v="38"/>
    <n v="3"/>
    <n v="6"/>
    <n v="7"/>
    <n v="7"/>
    <n v="23"/>
    <n v="13.1"/>
    <n v="24.1"/>
    <x v="20"/>
    <n v="3.2"/>
    <n v="2.4"/>
    <n v="1.7"/>
    <n v="3.7"/>
    <n v="5.5"/>
    <n v="0"/>
    <n v="0"/>
    <n v="94"/>
    <n v="97.7"/>
    <n v="0"/>
    <n v="78"/>
    <n v="98"/>
    <n v="56"/>
    <n v="0.8"/>
    <n v="53.3"/>
    <n v="8.9"/>
    <m/>
    <n v="67.7"/>
    <n v="67.7"/>
    <n v="89.3"/>
    <n v="99.9"/>
    <x v="0"/>
    <x v="1"/>
    <x v="0"/>
    <m/>
    <x v="0"/>
    <m/>
    <s v="na"/>
    <s v="na"/>
    <s v="na"/>
  </r>
  <r>
    <n v="172"/>
    <n v="172"/>
    <s v="Idris QUESNEL"/>
    <s v="QUID14072011"/>
    <x v="11"/>
    <m/>
    <m/>
    <m/>
    <x v="1"/>
    <x v="0"/>
    <x v="0"/>
    <x v="0"/>
    <x v="0"/>
    <x v="0"/>
    <x v="0"/>
    <d v="2019-03-28T00:00:00"/>
    <s v="A1"/>
    <s v="caff6787-b5ef-454c-a2a4-cca033878552"/>
    <n v="7"/>
    <s v="Homme"/>
    <n v="135"/>
    <n v="25"/>
    <n v="13.7"/>
    <m/>
    <m/>
    <d v="1899-12-30T21:30:00"/>
    <d v="1899-12-30T07:35:00"/>
    <n v="527.79999999999995"/>
    <n v="396.5"/>
    <n v="75"/>
    <n v="131.30000000000001"/>
    <m/>
    <n v="77"/>
    <n v="134.5"/>
    <n v="34.4"/>
    <n v="4"/>
    <n v="43.1"/>
    <n v="30.6"/>
    <n v="22.2"/>
    <n v="48"/>
    <n v="15"/>
    <n v="1.7"/>
    <n v="41"/>
    <x v="93"/>
    <n v="70.2"/>
    <n v="73.7"/>
    <n v="2.2698612862547289"/>
    <n v="2.527112232030265"/>
    <n v="53"/>
    <x v="26"/>
    <x v="3"/>
    <n v="2"/>
    <n v="0"/>
    <n v="2"/>
    <n v="7"/>
    <n v="11"/>
    <n v="15.1"/>
    <n v="16.8"/>
    <x v="17"/>
    <n v="0"/>
    <n v="2.1"/>
    <n v="7.4"/>
    <n v="1.2"/>
    <n v="1.8"/>
    <n v="3"/>
    <n v="0.5"/>
    <n v="94"/>
    <n v="97.9"/>
    <n v="0"/>
    <n v="81"/>
    <n v="121"/>
    <n v="49"/>
    <n v="0"/>
    <n v="100"/>
    <n v="3.7"/>
    <n v="4"/>
    <n v="68.7"/>
    <n v="99.9"/>
    <n v="68.7"/>
    <n v="100"/>
    <x v="0"/>
    <x v="0"/>
    <x v="1"/>
    <m/>
    <x v="0"/>
    <m/>
    <n v="10"/>
    <n v="10"/>
    <n v="0"/>
  </r>
  <r>
    <n v="173"/>
    <n v="173"/>
    <s v="Lola Fonseca"/>
    <s v="FOLO28082012"/>
    <x v="7"/>
    <m/>
    <m/>
    <m/>
    <x v="1"/>
    <x v="1"/>
    <x v="1"/>
    <x v="0"/>
    <x v="0"/>
    <x v="0"/>
    <x v="0"/>
    <d v="2019-03-26T00:00:00"/>
    <s v="A1"/>
    <s v="8ea0a968-13ef-46f8-8c40-682fcd4f3b21"/>
    <n v="6"/>
    <s v="Femme"/>
    <n v="110"/>
    <n v="20"/>
    <n v="16.5"/>
    <m/>
    <m/>
    <d v="1899-12-30T21:22:00"/>
    <d v="1899-12-30T07:30:00"/>
    <n v="597.1"/>
    <n v="593.6"/>
    <n v="99"/>
    <n v="3.5"/>
    <m/>
    <n v="10.1"/>
    <n v="143.5"/>
    <n v="2.2000000000000002"/>
    <n v="4.3"/>
    <n v="49.7"/>
    <n v="20.6"/>
    <n v="25.4"/>
    <n v="63"/>
    <n v="7"/>
    <n v="0.7"/>
    <n v="123"/>
    <x v="11"/>
    <n v="88.4"/>
    <n v="70.300000000000011"/>
    <n v="0.70754716981132071"/>
    <n v="0.77830188679245282"/>
    <n v="15"/>
    <x v="58"/>
    <x v="3"/>
    <n v="5"/>
    <n v="0"/>
    <n v="1"/>
    <n v="42"/>
    <n v="48"/>
    <n v="13.9"/>
    <n v="21.4"/>
    <x v="23"/>
    <n v="8"/>
    <n v="3.8"/>
    <n v="20.5"/>
    <n v="3.7"/>
    <n v="5.8"/>
    <n v="14"/>
    <n v="1.4"/>
    <n v="92"/>
    <n v="97.3"/>
    <n v="0"/>
    <n v="59"/>
    <n v="113"/>
    <n v="47"/>
    <n v="21.8"/>
    <n v="41.2"/>
    <n v="14.3"/>
    <n v="3.6"/>
    <n v="99.5"/>
    <n v="99.5"/>
    <n v="100"/>
    <n v="99.8"/>
    <x v="0"/>
    <x v="0"/>
    <x v="0"/>
    <m/>
    <x v="0"/>
    <m/>
    <n v="8"/>
    <n v="10"/>
    <n v="0"/>
  </r>
  <r>
    <n v="174"/>
    <n v="174"/>
    <s v="Fernandes De Moura Moreno Gabriella"/>
    <s v="FEMODEMOGA15012005"/>
    <x v="9"/>
    <m/>
    <m/>
    <m/>
    <x v="5"/>
    <x v="8"/>
    <x v="0"/>
    <x v="0"/>
    <x v="0"/>
    <x v="0"/>
    <x v="0"/>
    <d v="2019-03-22T00:00:00"/>
    <s v="A1"/>
    <s v="0b0125d0-f509-4c2c-a426-9a707d582bfe"/>
    <n v="14"/>
    <s v="Femme"/>
    <n v="165"/>
    <n v="82"/>
    <n v="30.1"/>
    <m/>
    <m/>
    <d v="1899-12-30T22:29:00"/>
    <d v="1899-12-30T07:17:00"/>
    <n v="520.5"/>
    <n v="489"/>
    <n v="94"/>
    <n v="31.5"/>
    <m/>
    <n v="7.5"/>
    <n v="183"/>
    <n v="7.4"/>
    <n v="6.3"/>
    <n v="45.8"/>
    <n v="26"/>
    <n v="21.9"/>
    <n v="67"/>
    <n v="26"/>
    <n v="3"/>
    <n v="80"/>
    <x v="39"/>
    <n v="88.9"/>
    <n v="71.8"/>
    <n v="3.1901840490797544"/>
    <n v="3.5582822085889569"/>
    <n v="0"/>
    <x v="4"/>
    <x v="3"/>
    <n v="0"/>
    <n v="2"/>
    <n v="1"/>
    <n v="49"/>
    <n v="52"/>
    <n v="11.5"/>
    <n v="25.8"/>
    <x v="73"/>
    <n v="19.600000000000001"/>
    <n v="2.7"/>
    <n v="5"/>
    <n v="9.4"/>
    <n v="7.7"/>
    <n v="4"/>
    <n v="0.5"/>
    <n v="93"/>
    <n v="96.8"/>
    <n v="0"/>
    <n v="76"/>
    <n v="106"/>
    <n v="54"/>
    <n v="144.69999999999999"/>
    <n v="69.900000000000006"/>
    <n v="26"/>
    <n v="2.4"/>
    <n v="99.9"/>
    <n v="99.9"/>
    <n v="100"/>
    <n v="100"/>
    <x v="0"/>
    <x v="0"/>
    <x v="0"/>
    <m/>
    <x v="0"/>
    <m/>
    <n v="10"/>
    <n v="10"/>
    <n v="0"/>
  </r>
  <r>
    <n v="175"/>
    <n v="175"/>
    <s v="Alexis ROGER"/>
    <s v="ROAL25102007"/>
    <x v="4"/>
    <m/>
    <m/>
    <m/>
    <x v="6"/>
    <x v="0"/>
    <x v="0"/>
    <x v="0"/>
    <x v="0"/>
    <x v="0"/>
    <x v="0"/>
    <d v="2019-03-15T00:00:00"/>
    <s v="A1"/>
    <s v="8acf2859-cc5c-4997-9e52-ffef83f29e96"/>
    <n v="11"/>
    <s v="Homme"/>
    <n v="140"/>
    <n v="33"/>
    <n v="16.8"/>
    <m/>
    <m/>
    <d v="1899-12-30T21:59:00"/>
    <d v="1899-12-30T07:57:00"/>
    <n v="576.5"/>
    <n v="544.5"/>
    <n v="94"/>
    <n v="32"/>
    <m/>
    <n v="21.5"/>
    <n v="208.5"/>
    <n v="8.9"/>
    <n v="1.8"/>
    <n v="57.9"/>
    <n v="24.8"/>
    <n v="15.5"/>
    <n v="66"/>
    <n v="21"/>
    <n v="2.2000000000000002"/>
    <n v="53"/>
    <x v="20"/>
    <n v="81.5"/>
    <n v="82.7"/>
    <n v="2.3140495867768593"/>
    <n v="2.556473829201102"/>
    <n v="60"/>
    <x v="67"/>
    <x v="41"/>
    <n v="0"/>
    <n v="0"/>
    <n v="3"/>
    <n v="19"/>
    <n v="22"/>
    <n v="9.6999999999999993"/>
    <n v="17.5"/>
    <x v="5"/>
    <n v="4.3"/>
    <n v="2.1"/>
    <n v="3.5"/>
    <n v="1.5"/>
    <n v="2.9"/>
    <n v="8"/>
    <n v="0.9"/>
    <n v="93"/>
    <n v="97.5"/>
    <n v="0"/>
    <n v="78"/>
    <n v="125"/>
    <n v="55"/>
    <n v="177.7"/>
    <n v="40.5"/>
    <n v="36.9"/>
    <n v="3.1"/>
    <n v="100"/>
    <n v="100"/>
    <n v="100"/>
    <n v="100"/>
    <x v="0"/>
    <x v="0"/>
    <x v="1"/>
    <m/>
    <x v="0"/>
    <m/>
    <n v="8"/>
    <n v="7"/>
    <n v="9"/>
  </r>
  <r>
    <n v="176"/>
    <n v="176"/>
    <s v="Soraya LECOMTE"/>
    <s v="LESO30012003"/>
    <x v="12"/>
    <m/>
    <m/>
    <m/>
    <x v="2"/>
    <x v="5"/>
    <x v="3"/>
    <x v="0"/>
    <x v="0"/>
    <x v="0"/>
    <x v="0"/>
    <d v="2019-03-08T00:00:00"/>
    <s v="A1"/>
    <s v="fd80ce9e-8cbf-4af9-b9b6-b7582233ab26"/>
    <n v="16"/>
    <s v="Femme"/>
    <n v="169"/>
    <n v="73"/>
    <n v="25.6"/>
    <m/>
    <m/>
    <d v="1899-12-30T21:29:00"/>
    <d v="1899-12-30T10:32:00"/>
    <n v="783"/>
    <n v="737"/>
    <n v="94"/>
    <n v="46"/>
    <m/>
    <n v="3"/>
    <n v="54.5"/>
    <n v="5.9"/>
    <n v="4.5"/>
    <n v="56.1"/>
    <n v="14.7"/>
    <n v="24.7"/>
    <n v="104"/>
    <n v="33"/>
    <n v="2.5"/>
    <n v="188"/>
    <x v="101"/>
    <n v="128.69999999999999"/>
    <n v="70.8"/>
    <n v="2.6865671641791047"/>
    <n v="2.8900949796472184"/>
    <n v="75"/>
    <x v="31"/>
    <x v="41"/>
    <n v="1"/>
    <n v="1"/>
    <n v="3"/>
    <n v="59"/>
    <n v="64"/>
    <n v="11.5"/>
    <n v="26.3"/>
    <x v="26"/>
    <n v="6.9"/>
    <n v="4.5999999999999996"/>
    <n v="28.6"/>
    <n v="4.3"/>
    <n v="8.1"/>
    <n v="6"/>
    <n v="0.5"/>
    <n v="92"/>
    <n v="97.3"/>
    <n v="0"/>
    <n v="59"/>
    <n v="100"/>
    <n v="48"/>
    <n v="169.7"/>
    <n v="94.4"/>
    <n v="18.7"/>
    <n v="3.5"/>
    <n v="100"/>
    <n v="100"/>
    <n v="100"/>
    <n v="100"/>
    <x v="0"/>
    <x v="0"/>
    <x v="0"/>
    <m/>
    <x v="0"/>
    <m/>
    <n v="10"/>
    <n v="10"/>
    <s v="na"/>
  </r>
  <r>
    <n v="177"/>
    <n v="177"/>
    <s v="Elsa BENZIMRA"/>
    <s v="BEEL04062007"/>
    <x v="4"/>
    <m/>
    <m/>
    <m/>
    <x v="1"/>
    <x v="7"/>
    <x v="0"/>
    <x v="0"/>
    <x v="0"/>
    <x v="0"/>
    <x v="0"/>
    <d v="2019-03-07T00:00:00"/>
    <s v="A1"/>
    <s v="994bd9d9-2937-4609-b3e8-33953e5987c6"/>
    <n v="11"/>
    <s v="Femme"/>
    <n v="147"/>
    <n v="39"/>
    <n v="18"/>
    <m/>
    <m/>
    <d v="1899-12-30T20:15:00"/>
    <d v="1899-12-30T04:47:00"/>
    <n v="511.1"/>
    <n v="500.5"/>
    <n v="98"/>
    <n v="11.2"/>
    <m/>
    <n v="2.1"/>
    <n v="65.599999999999994"/>
    <n v="2.2000000000000002"/>
    <n v="1.8"/>
    <n v="51.8"/>
    <n v="17.899999999999999"/>
    <n v="28.5"/>
    <n v="44"/>
    <n v="13"/>
    <n v="1.5"/>
    <n v="76"/>
    <x v="102"/>
    <n v="72.5"/>
    <n v="69.699999999999989"/>
    <n v="1.5584415584415585"/>
    <n v="1.7382617382617382"/>
    <n v="26"/>
    <x v="88"/>
    <x v="3"/>
    <n v="16"/>
    <n v="4"/>
    <n v="10"/>
    <n v="19"/>
    <n v="49"/>
    <n v="12.1"/>
    <n v="17.100000000000001"/>
    <x v="7"/>
    <n v="10.9"/>
    <n v="3.9"/>
    <n v="6.6"/>
    <n v="5.7"/>
    <n v="2.2999999999999998"/>
    <n v="44"/>
    <n v="5.3"/>
    <n v="86"/>
    <n v="96.6"/>
    <n v="0.1"/>
    <n v="80"/>
    <n v="124"/>
    <n v="56"/>
    <n v="1.8"/>
    <n v="33.299999999999997"/>
    <n v="8.1999999999999993"/>
    <n v="3.9"/>
    <n v="100"/>
    <n v="100"/>
    <n v="100"/>
    <n v="100"/>
    <x v="0"/>
    <x v="0"/>
    <x v="0"/>
    <m/>
    <x v="0"/>
    <s v="maladie de scheuermann"/>
    <n v="10"/>
    <n v="10"/>
    <n v="0"/>
  </r>
  <r>
    <n v="178"/>
    <n v="178"/>
    <s v="Timothe NICAUD"/>
    <s v="NITI15012011"/>
    <x v="1"/>
    <m/>
    <m/>
    <m/>
    <x v="5"/>
    <x v="0"/>
    <x v="0"/>
    <x v="0"/>
    <x v="0"/>
    <x v="0"/>
    <x v="0"/>
    <d v="2019-03-06T00:00:00"/>
    <s v="A1"/>
    <s v="54b9f1e9-7e1f-429c-a476-b04a26fcf0ab"/>
    <n v="8"/>
    <s v="Homme"/>
    <n v="122"/>
    <n v="21"/>
    <n v="14.1"/>
    <m/>
    <m/>
    <d v="1899-12-30T21:25:00"/>
    <d v="1899-12-30T08:36:00"/>
    <n v="648.5"/>
    <n v="576.5"/>
    <n v="89"/>
    <n v="72"/>
    <m/>
    <n v="23.5"/>
    <n v="67"/>
    <n v="14.2"/>
    <n v="2.9"/>
    <n v="57"/>
    <n v="12.6"/>
    <n v="27.5"/>
    <n v="61"/>
    <n v="17"/>
    <n v="1.6"/>
    <n v="160"/>
    <x v="103"/>
    <n v="88.5"/>
    <n v="69.599999999999994"/>
    <n v="1.7692974848222029"/>
    <n v="1.9358196010407631"/>
    <n v="153"/>
    <x v="92"/>
    <x v="52"/>
    <n v="4"/>
    <n v="1"/>
    <n v="2"/>
    <n v="11"/>
    <n v="18"/>
    <n v="12.5"/>
    <n v="13.2"/>
    <x v="32"/>
    <n v="1.1000000000000001"/>
    <n v="2.2000000000000002"/>
    <n v="1.8"/>
    <n v="2.2999999999999998"/>
    <n v="2.8"/>
    <n v="12"/>
    <n v="1.2"/>
    <n v="88"/>
    <n v="97"/>
    <n v="0"/>
    <n v="78"/>
    <n v="134"/>
    <n v="55"/>
    <n v="4.7"/>
    <n v="28.4"/>
    <n v="24.9"/>
    <n v="4.0999999999999996"/>
    <n v="99.3"/>
    <n v="99.7"/>
    <n v="99.3"/>
    <n v="100"/>
    <x v="0"/>
    <x v="1"/>
    <x v="0"/>
    <m/>
    <x v="0"/>
    <m/>
    <n v="8"/>
    <n v="8"/>
    <n v="0"/>
  </r>
  <r>
    <n v="179"/>
    <n v="179"/>
    <s v="Valentin LANDRAUD"/>
    <s v="LAVA08032004"/>
    <x v="9"/>
    <m/>
    <m/>
    <m/>
    <x v="5"/>
    <x v="9"/>
    <x v="2"/>
    <x v="0"/>
    <x v="0"/>
    <x v="0"/>
    <x v="0"/>
    <d v="2019-03-04T00:00:00"/>
    <s v="A1"/>
    <s v="fc196df0-a563-43d2-8ccb-7fec0208172c"/>
    <n v="14"/>
    <s v="Homme"/>
    <n v="181"/>
    <n v="70"/>
    <n v="21.4"/>
    <m/>
    <m/>
    <d v="1899-12-30T21:59:00"/>
    <d v="1899-12-30T08:58:00"/>
    <n v="656"/>
    <n v="623.5"/>
    <n v="95"/>
    <n v="32.5"/>
    <m/>
    <n v="2"/>
    <n v="122"/>
    <n v="5.2"/>
    <n v="3.2"/>
    <n v="54.9"/>
    <n v="18.8"/>
    <n v="23.1"/>
    <n v="88"/>
    <n v="34"/>
    <n v="3.1"/>
    <n v="159"/>
    <x v="101"/>
    <n v="111.1"/>
    <n v="73.7"/>
    <n v="3.2718524458700884"/>
    <n v="3.5701684041700079"/>
    <n v="156"/>
    <x v="73"/>
    <x v="36"/>
    <n v="8"/>
    <n v="0"/>
    <n v="16"/>
    <n v="69"/>
    <n v="93"/>
    <n v="16.100000000000001"/>
    <n v="23.6"/>
    <x v="74"/>
    <n v="23.3"/>
    <n v="4.5999999999999996"/>
    <n v="10.6"/>
    <n v="7.5"/>
    <n v="9.4"/>
    <n v="24"/>
    <n v="2.2999999999999998"/>
    <n v="86"/>
    <n v="96.7"/>
    <n v="0.7"/>
    <n v="42"/>
    <n v="80"/>
    <n v="31"/>
    <n v="2.2999999999999998"/>
    <n v="11.4"/>
    <n v="14.3"/>
    <n v="3.6"/>
    <n v="99.1"/>
    <n v="99.1"/>
    <n v="100"/>
    <n v="100"/>
    <x v="0"/>
    <x v="0"/>
    <x v="0"/>
    <m/>
    <x v="0"/>
    <m/>
    <n v="10"/>
    <n v="10"/>
    <n v="0"/>
  </r>
  <r>
    <n v="180"/>
    <n v="180"/>
    <s v="Liam BENLAZAR"/>
    <s v="BELI09062013"/>
    <x v="5"/>
    <m/>
    <m/>
    <m/>
    <x v="2"/>
    <x v="3"/>
    <x v="0"/>
    <x v="0"/>
    <x v="0"/>
    <x v="0"/>
    <x v="0"/>
    <d v="2019-02-28T00:00:00"/>
    <s v="A1"/>
    <s v="231a8824-b45d-437d-9f1b-55c19a69e900"/>
    <n v="5"/>
    <s v="Homme"/>
    <n v="123"/>
    <n v="22"/>
    <n v="14.5"/>
    <m/>
    <m/>
    <d v="1899-12-30T21:27:00"/>
    <d v="1899-12-30T06:08:00"/>
    <n v="521"/>
    <n v="493"/>
    <n v="95"/>
    <n v="28"/>
    <m/>
    <n v="0"/>
    <n v="99"/>
    <n v="5.4"/>
    <n v="3.1"/>
    <n v="38"/>
    <n v="30.5"/>
    <n v="28.3"/>
    <n v="68"/>
    <n v="28"/>
    <n v="3.2"/>
    <n v="50"/>
    <x v="104"/>
    <n v="96.3"/>
    <n v="68.5"/>
    <n v="3.4077079107505073"/>
    <n v="3.7971602434077081"/>
    <n v="141"/>
    <x v="93"/>
    <x v="41"/>
    <n v="2"/>
    <n v="0"/>
    <n v="1"/>
    <n v="11"/>
    <n v="14"/>
    <n v="10.199999999999999"/>
    <n v="18.399999999999999"/>
    <x v="17"/>
    <n v="3.9"/>
    <n v="0.8"/>
    <n v="2"/>
    <n v="1.1000000000000001"/>
    <n v="1.6"/>
    <n v="8"/>
    <n v="1"/>
    <n v="93"/>
    <n v="96.9"/>
    <n v="0"/>
    <n v="80"/>
    <n v="114"/>
    <n v="58"/>
    <n v="0.6"/>
    <n v="66.7"/>
    <n v="8.3000000000000007"/>
    <n v="3.5"/>
    <n v="93.4"/>
    <n v="99.9"/>
    <n v="93.4"/>
    <n v="100"/>
    <x v="0"/>
    <x v="0"/>
    <x v="0"/>
    <m/>
    <x v="0"/>
    <m/>
    <n v="10"/>
    <n v="10"/>
    <n v="0"/>
  </r>
  <r>
    <n v="181"/>
    <n v="181"/>
    <s v="Laura GUY"/>
    <s v="GULA02022012"/>
    <x v="11"/>
    <m/>
    <m/>
    <m/>
    <x v="2"/>
    <x v="3"/>
    <x v="0"/>
    <x v="0"/>
    <x v="0"/>
    <x v="0"/>
    <x v="0"/>
    <d v="2019-02-27T00:00:00"/>
    <s v="A1"/>
    <s v="79f0754a-9d18-4a67-9538-c2eadafaca4c"/>
    <n v="7"/>
    <s v="Femme"/>
    <n v="130"/>
    <n v="27"/>
    <n v="16"/>
    <m/>
    <m/>
    <d v="1899-12-30T20:59:00"/>
    <d v="1899-12-30T07:09:00"/>
    <n v="608.5"/>
    <n v="591.5"/>
    <n v="97"/>
    <n v="17"/>
    <m/>
    <n v="0.5"/>
    <n v="153"/>
    <n v="2.9"/>
    <n v="2"/>
    <n v="49.7"/>
    <n v="21.9"/>
    <n v="26.4"/>
    <n v="66"/>
    <n v="20"/>
    <n v="2"/>
    <n v="88"/>
    <x v="67"/>
    <n v="92.4"/>
    <n v="71.599999999999994"/>
    <n v="2.0287404902789516"/>
    <n v="2.2316145393068472"/>
    <n v="24"/>
    <x v="94"/>
    <x v="31"/>
    <n v="4"/>
    <n v="3"/>
    <n v="10"/>
    <n v="30"/>
    <n v="47"/>
    <n v="10.4"/>
    <n v="21.5"/>
    <x v="33"/>
    <n v="6.5"/>
    <n v="4.0999999999999996"/>
    <n v="17.3"/>
    <n v="3.6"/>
    <n v="5.7"/>
    <n v="17"/>
    <n v="1.7"/>
    <n v="92"/>
    <n v="97.3"/>
    <n v="0"/>
    <n v="72"/>
    <n v="115"/>
    <n v="55"/>
    <n v="13.2"/>
    <n v="55"/>
    <n v="14.9"/>
    <n v="3.8"/>
    <n v="99.9"/>
    <n v="99.9"/>
    <n v="100"/>
    <n v="100"/>
    <x v="0"/>
    <x v="0"/>
    <x v="0"/>
    <m/>
    <x v="0"/>
    <m/>
    <n v="10"/>
    <n v="10"/>
    <n v="0"/>
  </r>
  <r>
    <n v="182"/>
    <n v="182"/>
    <s v="Arthus DESLOQUES"/>
    <s v="DEAR07032006"/>
    <x v="3"/>
    <m/>
    <m/>
    <m/>
    <x v="4"/>
    <x v="4"/>
    <x v="9"/>
    <x v="9"/>
    <x v="0"/>
    <x v="0"/>
    <x v="0"/>
    <d v="2019-02-25T00:00:00"/>
    <s v="A1"/>
    <s v="f08d4bd0-982c-4b50-b81d-0701b9a3e90f"/>
    <n v="12"/>
    <s v="Homme"/>
    <n v="170"/>
    <n v="51"/>
    <n v="17.600000000000001"/>
    <m/>
    <m/>
    <d v="1899-12-30T22:00:00"/>
    <d v="1899-12-30T07:57:00"/>
    <n v="573"/>
    <n v="502"/>
    <n v="88"/>
    <n v="71"/>
    <m/>
    <n v="25"/>
    <n v="143"/>
    <n v="16.100000000000001"/>
    <n v="12.3"/>
    <n v="53.4"/>
    <n v="17.8"/>
    <n v="16.5"/>
    <n v="128"/>
    <n v="62"/>
    <n v="6.5"/>
    <n v="66"/>
    <x v="68"/>
    <n v="144.5"/>
    <n v="71.2"/>
    <n v="7.4103585657370514"/>
    <n v="8.187250996015937"/>
    <n v="73"/>
    <x v="95"/>
    <x v="36"/>
    <n v="3"/>
    <n v="1"/>
    <n v="2"/>
    <n v="6"/>
    <n v="12"/>
    <n v="11"/>
    <n v="16.2"/>
    <x v="39"/>
    <n v="2.9"/>
    <n v="1.1000000000000001"/>
    <n v="1.6"/>
    <n v="1.2"/>
    <n v="1.6"/>
    <n v="7"/>
    <n v="0.8"/>
    <n v="87"/>
    <n v="96.9"/>
    <n v="0.4"/>
    <n v="63"/>
    <n v="125"/>
    <n v="49"/>
    <n v="5.8"/>
    <n v="59.5"/>
    <n v="9.4"/>
    <n v="4.4000000000000004"/>
    <n v="88.2"/>
    <n v="100"/>
    <n v="88.2"/>
    <n v="100"/>
    <x v="1"/>
    <x v="0"/>
    <x v="0"/>
    <m/>
    <x v="0"/>
    <m/>
    <n v="7"/>
    <n v="7"/>
    <n v="5"/>
  </r>
  <r>
    <n v="183"/>
    <n v="183"/>
    <s v="Hugo DE LAMARZELLE"/>
    <s v="DELAHU13022015"/>
    <x v="2"/>
    <m/>
    <m/>
    <m/>
    <x v="2"/>
    <x v="3"/>
    <x v="3"/>
    <x v="0"/>
    <x v="0"/>
    <x v="0"/>
    <x v="0"/>
    <d v="2019-02-22T00:00:00"/>
    <s v="A1"/>
    <s v="755fc45e-f948-46d2-871a-7ad76324600f"/>
    <n v="4"/>
    <s v="Homme"/>
    <n v="100"/>
    <n v="14"/>
    <n v="14"/>
    <m/>
    <m/>
    <d v="1899-12-30T20:44:00"/>
    <d v="1899-12-30T07:14:00"/>
    <n v="621.5"/>
    <n v="601"/>
    <n v="97"/>
    <n v="20.5"/>
    <m/>
    <n v="8.5"/>
    <n v="61.5"/>
    <n v="4.5999999999999996"/>
    <n v="4.9000000000000004"/>
    <n v="52.8"/>
    <n v="19.899999999999999"/>
    <n v="22.4"/>
    <n v="91"/>
    <n v="30"/>
    <n v="2.9"/>
    <n v="162"/>
    <x v="48"/>
    <n v="113.4"/>
    <n v="72.699999999999989"/>
    <n v="2.9950083194675541"/>
    <n v="3.2845257903494178"/>
    <n v="32"/>
    <x v="72"/>
    <x v="47"/>
    <n v="6"/>
    <n v="19"/>
    <n v="6"/>
    <n v="86"/>
    <n v="117"/>
    <n v="12.9"/>
    <n v="21.6"/>
    <x v="75"/>
    <n v="26.3"/>
    <n v="7.5"/>
    <n v="12.6"/>
    <n v="11.3"/>
    <n v="14.3"/>
    <n v="46"/>
    <n v="4.5999999999999996"/>
    <n v="83"/>
    <n v="96.7"/>
    <n v="0.1"/>
    <n v="82"/>
    <n v="119"/>
    <n v="54"/>
    <n v="374.2"/>
    <n v="72.7"/>
    <n v="15.6"/>
    <n v="3.8"/>
    <n v="95.7"/>
    <n v="99.8"/>
    <n v="95.7"/>
    <n v="100"/>
    <x v="0"/>
    <x v="0"/>
    <x v="0"/>
    <m/>
    <x v="0"/>
    <m/>
    <n v="9"/>
    <n v="9"/>
    <n v="5"/>
  </r>
  <r>
    <n v="184"/>
    <n v="184"/>
    <s v="Selyan BENTARA"/>
    <s v="BESE19042012"/>
    <x v="7"/>
    <s v="P"/>
    <s v="O"/>
    <m/>
    <x v="0"/>
    <x v="4"/>
    <x v="10"/>
    <x v="0"/>
    <x v="0"/>
    <x v="0"/>
    <x v="0"/>
    <d v="2019-02-18T00:00:00"/>
    <s v="A1"/>
    <s v="6ea38224-a256-47cf-8a1c-e263d74df730"/>
    <n v="6"/>
    <s v="Homme"/>
    <n v="120"/>
    <n v="22"/>
    <n v="15.3"/>
    <m/>
    <m/>
    <d v="1899-12-30T20:00:00"/>
    <d v="1899-12-30T06:05:00"/>
    <n v="604.1"/>
    <n v="525"/>
    <n v="87"/>
    <n v="79.099999999999994"/>
    <m/>
    <n v="69.099999999999994"/>
    <n v="213.1"/>
    <n v="13.1"/>
    <n v="2"/>
    <n v="52.7"/>
    <n v="20"/>
    <n v="25.3"/>
    <n v="43"/>
    <n v="11"/>
    <n v="1.1000000000000001"/>
    <n v="76"/>
    <x v="49"/>
    <n v="68.3"/>
    <n v="72.7"/>
    <n v="1.2571428571428571"/>
    <n v="1.3828571428571428"/>
    <n v="125"/>
    <x v="96"/>
    <x v="1"/>
    <n v="1"/>
    <n v="1"/>
    <n v="1"/>
    <n v="12"/>
    <n v="15"/>
    <n v="14.2"/>
    <n v="17.5"/>
    <x v="17"/>
    <n v="2.2999999999999998"/>
    <n v="1.5"/>
    <n v="1.8"/>
    <n v="0.9"/>
    <n v="1.4"/>
    <n v="3"/>
    <n v="0.3"/>
    <n v="88"/>
    <n v="96.9"/>
    <n v="0"/>
    <n v="64"/>
    <n v="105"/>
    <n v="48"/>
    <n v="0.9"/>
    <n v="75"/>
    <n v="5.2"/>
    <n v="6.3"/>
    <n v="99.9"/>
    <n v="99.9"/>
    <n v="100"/>
    <n v="100"/>
    <x v="0"/>
    <x v="0"/>
    <x v="0"/>
    <m/>
    <x v="0"/>
    <m/>
    <n v="5"/>
    <n v="10"/>
    <n v="0"/>
  </r>
  <r>
    <n v="185"/>
    <n v="185"/>
    <s v="Flore SAINT-RAYMOND"/>
    <s v="SARAFL05122010"/>
    <x v="1"/>
    <m/>
    <m/>
    <m/>
    <x v="6"/>
    <x v="0"/>
    <x v="0"/>
    <x v="0"/>
    <x v="0"/>
    <x v="0"/>
    <x v="0"/>
    <d v="2019-02-13T00:00:00"/>
    <s v="A1"/>
    <s v="af3d622e-5128-472a-b2fd-9a98ce0e34ca"/>
    <n v="8"/>
    <s v="Femme"/>
    <n v="135"/>
    <n v="35"/>
    <n v="19.2"/>
    <m/>
    <m/>
    <d v="1899-12-30T20:15:00"/>
    <d v="1899-12-30T06:57:00"/>
    <n v="626"/>
    <n v="614"/>
    <n v="98"/>
    <n v="12"/>
    <m/>
    <n v="16.5"/>
    <n v="133.5"/>
    <n v="4.4000000000000004"/>
    <n v="3.3"/>
    <n v="52.4"/>
    <n v="19.7"/>
    <n v="24.6"/>
    <n v="54"/>
    <n v="17"/>
    <n v="1.6"/>
    <n v="51"/>
    <x v="21"/>
    <n v="78.599999999999994"/>
    <n v="72.099999999999994"/>
    <n v="1.6612377850162867"/>
    <n v="1.8175895765472312"/>
    <n v="4"/>
    <x v="6"/>
    <x v="4"/>
    <n v="1"/>
    <n v="2"/>
    <n v="3"/>
    <n v="10"/>
    <n v="16"/>
    <n v="11"/>
    <n v="17.5"/>
    <x v="41"/>
    <n v="2.8"/>
    <n v="1.2"/>
    <n v="3.3"/>
    <n v="1.3"/>
    <n v="1.6"/>
    <n v="6"/>
    <n v="0.6"/>
    <n v="89"/>
    <n v="96.2"/>
    <n v="0.2"/>
    <n v="84"/>
    <n v="114"/>
    <n v="58"/>
    <n v="3.6"/>
    <n v="33.299999999999997"/>
    <n v="14.8"/>
    <n v="3.3"/>
    <n v="96.5"/>
    <n v="98.5"/>
    <n v="100"/>
    <n v="96.5"/>
    <x v="0"/>
    <x v="0"/>
    <x v="1"/>
    <m/>
    <x v="0"/>
    <m/>
    <n v="10"/>
    <n v="10"/>
    <n v="0"/>
  </r>
  <r>
    <n v="186"/>
    <n v="186"/>
    <s v="Tristan REVERSAT"/>
    <s v="RETR09082012"/>
    <x v="7"/>
    <m/>
    <m/>
    <m/>
    <x v="2"/>
    <x v="0"/>
    <x v="0"/>
    <x v="0"/>
    <x v="0"/>
    <x v="0"/>
    <x v="0"/>
    <d v="2019-02-12T00:00:00"/>
    <s v="A1"/>
    <s v="3a90dcfa-d98c-4dc6-bef2-313d5ac0e16f"/>
    <n v="6"/>
    <s v="Homme"/>
    <n v="123"/>
    <n v="19"/>
    <n v="12.6"/>
    <m/>
    <m/>
    <d v="1899-12-30T20:15:00"/>
    <d v="1899-12-30T07:33:00"/>
    <n v="664.4"/>
    <n v="649.5"/>
    <n v="98"/>
    <n v="14.9"/>
    <m/>
    <n v="13.6"/>
    <n v="85"/>
    <n v="4.2"/>
    <n v="11"/>
    <n v="53.7"/>
    <n v="10.1"/>
    <n v="25.2"/>
    <n v="80"/>
    <n v="18"/>
    <n v="1.6"/>
    <n v="136"/>
    <x v="87"/>
    <n v="105.2"/>
    <n v="63.800000000000004"/>
    <n v="1.6628175519630486"/>
    <n v="1.8106235565819861"/>
    <n v="62"/>
    <x v="57"/>
    <x v="3"/>
    <n v="7"/>
    <n v="2"/>
    <n v="14"/>
    <n v="33"/>
    <n v="56"/>
    <n v="12.9"/>
    <n v="25.3"/>
    <x v="26"/>
    <n v="4.8"/>
    <n v="5.3"/>
    <n v="6.1"/>
    <n v="4.5"/>
    <n v="4.3"/>
    <n v="27"/>
    <n v="2.5"/>
    <n v="82"/>
    <n v="96.1"/>
    <n v="0.5"/>
    <n v="84"/>
    <n v="127"/>
    <n v="58"/>
    <n v="26"/>
    <n v="5"/>
    <n v="13.5"/>
    <n v="3.5"/>
    <n v="98.9"/>
    <n v="99.8"/>
    <n v="98.9"/>
    <n v="100"/>
    <x v="0"/>
    <x v="0"/>
    <x v="0"/>
    <m/>
    <x v="0"/>
    <m/>
    <n v="9"/>
    <n v="9"/>
    <n v="0"/>
  </r>
  <r>
    <n v="187"/>
    <n v="187"/>
    <s v="Lorelyne GILLIER DUSONCHET"/>
    <s v="GIDULO08072011"/>
    <x v="11"/>
    <m/>
    <m/>
    <m/>
    <x v="1"/>
    <x v="6"/>
    <x v="2"/>
    <x v="0"/>
    <x v="0"/>
    <x v="0"/>
    <x v="0"/>
    <d v="2019-02-11T00:00:00"/>
    <s v="A1"/>
    <s v="27ef42f3-25bc-4a16-b16c-fa989c5970af"/>
    <n v="7"/>
    <s v="Femme"/>
    <n v="129"/>
    <n v="27.5"/>
    <n v="16.5"/>
    <m/>
    <m/>
    <d v="1899-12-30T20:35:00"/>
    <d v="1899-12-30T05:08:00"/>
    <n v="505.5"/>
    <n v="390"/>
    <n v="77"/>
    <n v="115.5"/>
    <m/>
    <n v="8"/>
    <n v="155"/>
    <n v="24.1"/>
    <n v="6.2"/>
    <n v="47.4"/>
    <n v="29.2"/>
    <n v="17.2"/>
    <n v="90"/>
    <n v="34"/>
    <n v="4"/>
    <n v="80"/>
    <x v="105"/>
    <n v="107.2"/>
    <n v="76.599999999999994"/>
    <n v="5.2307692307692308"/>
    <n v="5.8461538461538458"/>
    <n v="10"/>
    <x v="58"/>
    <x v="31"/>
    <n v="3"/>
    <n v="1"/>
    <n v="1"/>
    <n v="23"/>
    <n v="28"/>
    <n v="11.1"/>
    <n v="20.3"/>
    <x v="60"/>
    <n v="6.3"/>
    <n v="3.9"/>
    <n v="6.1"/>
    <n v="2.1"/>
    <n v="4.2"/>
    <n v="7"/>
    <n v="1.1000000000000001"/>
    <n v="90"/>
    <n v="95.8"/>
    <n v="0"/>
    <n v="83"/>
    <n v="123"/>
    <n v="62"/>
    <n v="0.4"/>
    <n v="22.2"/>
    <n v="21.2"/>
    <n v="4.7"/>
    <n v="83.1"/>
    <n v="100"/>
    <n v="100"/>
    <n v="83.1"/>
    <x v="0"/>
    <x v="1"/>
    <x v="0"/>
    <m/>
    <x v="0"/>
    <m/>
    <s v="na"/>
    <n v="10"/>
    <n v="3"/>
  </r>
  <r>
    <n v="188"/>
    <n v="188"/>
    <s v="Arthur GENESLAY"/>
    <s v="GEAR07122010"/>
    <x v="1"/>
    <m/>
    <m/>
    <m/>
    <x v="5"/>
    <x v="2"/>
    <x v="0"/>
    <x v="0"/>
    <x v="0"/>
    <x v="0"/>
    <x v="0"/>
    <d v="2019-02-06T00:00:00"/>
    <s v="A1"/>
    <s v="e11d97c7-3ee2-4bb1-afbc-4a7d3d2a373b"/>
    <n v="8"/>
    <s v="Homme"/>
    <n v="135"/>
    <n v="34"/>
    <n v="18.7"/>
    <m/>
    <m/>
    <d v="1899-12-30T20:36:00"/>
    <d v="1899-12-30T07:25:00"/>
    <n v="648.29999999999995"/>
    <n v="604.5"/>
    <n v="93"/>
    <n v="43.8"/>
    <m/>
    <n v="6"/>
    <n v="83"/>
    <n v="6.8"/>
    <n v="4.3"/>
    <n v="65.900000000000006"/>
    <n v="18.3"/>
    <n v="11.5"/>
    <n v="70"/>
    <n v="30"/>
    <n v="2.8"/>
    <n v="89"/>
    <x v="10"/>
    <n v="81.5"/>
    <n v="84.2"/>
    <n v="2.9776674937965262"/>
    <n v="3.2555831265508681"/>
    <n v="8"/>
    <x v="29"/>
    <x v="4"/>
    <n v="0"/>
    <n v="0"/>
    <n v="3"/>
    <n v="25"/>
    <n v="28"/>
    <n v="11.4"/>
    <n v="24.2"/>
    <x v="13"/>
    <n v="5.2"/>
    <n v="2.5"/>
    <n v="6.9"/>
    <n v="2.7"/>
    <n v="3.5"/>
    <n v="5"/>
    <n v="0.5"/>
    <n v="91"/>
    <n v="97.3"/>
    <n v="0"/>
    <n v="71"/>
    <n v="108"/>
    <n v="55"/>
    <n v="0.4"/>
    <n v="72.7"/>
    <n v="10.7"/>
    <n v="3"/>
    <n v="70.900000000000006"/>
    <n v="70.900000000000006"/>
    <n v="93.1"/>
    <n v="91.7"/>
    <x v="0"/>
    <x v="0"/>
    <x v="0"/>
    <m/>
    <x v="0"/>
    <m/>
    <n v="10"/>
    <n v="10"/>
    <n v="0"/>
  </r>
  <r>
    <n v="189"/>
    <n v="189"/>
    <s v="Paul WEISS"/>
    <s v="WEPA06042014"/>
    <x v="2"/>
    <m/>
    <m/>
    <m/>
    <x v="2"/>
    <x v="3"/>
    <x v="0"/>
    <x v="0"/>
    <x v="0"/>
    <x v="0"/>
    <x v="0"/>
    <d v="2019-02-05T00:00:00"/>
    <s v="A1"/>
    <s v="1597b01c-c9e6-46c8-8d55-10af6910a790"/>
    <n v="4"/>
    <s v="Homme"/>
    <n v="101"/>
    <n v="14.2"/>
    <n v="13.9"/>
    <m/>
    <m/>
    <d v="1899-12-30T20:30:00"/>
    <d v="1899-12-30T07:14:00"/>
    <n v="638"/>
    <n v="613.5"/>
    <n v="96"/>
    <n v="24.5"/>
    <m/>
    <n v="5.5"/>
    <n v="115.5"/>
    <n v="4.7"/>
    <n v="2.1"/>
    <n v="48.6"/>
    <n v="26.3"/>
    <n v="23"/>
    <n v="78"/>
    <n v="27"/>
    <n v="2.5"/>
    <n v="110"/>
    <x v="106"/>
    <n v="101"/>
    <n v="74.900000000000006"/>
    <n v="2.6405867970660148"/>
    <n v="2.8850855745721273"/>
    <n v="49"/>
    <x v="78"/>
    <x v="0"/>
    <n v="4"/>
    <n v="1"/>
    <n v="8"/>
    <n v="47"/>
    <n v="60"/>
    <n v="12.6"/>
    <n v="21.4"/>
    <x v="7"/>
    <n v="9.4"/>
    <n v="4.8"/>
    <n v="6.9"/>
    <n v="5.3"/>
    <n v="5.7"/>
    <n v="14"/>
    <n v="1.4"/>
    <n v="86"/>
    <n v="96.4"/>
    <n v="0.7"/>
    <n v="72"/>
    <n v="112"/>
    <n v="50"/>
    <n v="89.6"/>
    <n v="78.099999999999994"/>
    <n v="7.7"/>
    <n v="4.5"/>
    <n v="99.3"/>
    <n v="99.3"/>
    <n v="100"/>
    <n v="100"/>
    <x v="0"/>
    <x v="0"/>
    <x v="0"/>
    <m/>
    <x v="1"/>
    <s v="under trileptal"/>
    <n v="10"/>
    <n v="10"/>
    <n v="0"/>
  </r>
  <r>
    <n v="190"/>
    <n v="190"/>
    <s v="Maelys PAILLON"/>
    <s v="PAMA25052009"/>
    <x v="0"/>
    <m/>
    <m/>
    <m/>
    <x v="2"/>
    <x v="4"/>
    <x v="10"/>
    <x v="6"/>
    <x v="4"/>
    <x v="3"/>
    <x v="0"/>
    <d v="2019-02-04T00:00:00"/>
    <s v="A1"/>
    <s v="46b908be-6ffe-4b5e-a1cf-0c17cc328e6d"/>
    <n v="9"/>
    <s v="Femme"/>
    <n v="128"/>
    <n v="23.5"/>
    <n v="14.3"/>
    <m/>
    <m/>
    <d v="1899-12-30T21:29:00"/>
    <d v="1899-12-30T07:28:00"/>
    <n v="591.5"/>
    <n v="564"/>
    <n v="95"/>
    <n v="27.5"/>
    <m/>
    <n v="7"/>
    <n v="150.5"/>
    <n v="5.8"/>
    <n v="6.2"/>
    <n v="49.1"/>
    <n v="21.7"/>
    <n v="23"/>
    <n v="46"/>
    <n v="9"/>
    <n v="0.9"/>
    <n v="76"/>
    <x v="4"/>
    <n v="69"/>
    <n v="70.8"/>
    <n v="0.95744680851063835"/>
    <n v="1.053191489361702"/>
    <n v="4"/>
    <x v="6"/>
    <x v="38"/>
    <n v="3"/>
    <n v="0"/>
    <n v="5"/>
    <n v="23"/>
    <n v="31"/>
    <n v="11.3"/>
    <n v="27.1"/>
    <x v="4"/>
    <n v="6.9"/>
    <n v="2.2000000000000002"/>
    <n v="3.8"/>
    <n v="2.7"/>
    <n v="4.4000000000000004"/>
    <n v="6"/>
    <n v="0.6"/>
    <n v="84"/>
    <n v="97"/>
    <n v="0.4"/>
    <n v="76"/>
    <n v="111"/>
    <n v="56"/>
    <n v="0.7"/>
    <n v="66.7"/>
    <n v="22.6"/>
    <n v="3.2"/>
    <n v="99.3"/>
    <n v="99.3"/>
    <n v="100"/>
    <n v="100"/>
    <x v="0"/>
    <x v="0"/>
    <x v="0"/>
    <m/>
    <x v="0"/>
    <m/>
    <n v="4"/>
    <n v="4"/>
    <n v="4"/>
  </r>
  <r>
    <n v="191"/>
    <n v="191"/>
    <s v="Soline MARTEAU"/>
    <s v="MASO23112007"/>
    <x v="4"/>
    <m/>
    <m/>
    <m/>
    <x v="2"/>
    <x v="5"/>
    <x v="3"/>
    <x v="8"/>
    <x v="0"/>
    <x v="0"/>
    <x v="0"/>
    <d v="2019-02-01T00:00:00"/>
    <s v="A1"/>
    <s v="452907ff-4588-4419-b1be-81ed70e359dd"/>
    <n v="11"/>
    <s v="Femme"/>
    <n v="146"/>
    <n v="37"/>
    <n v="17.399999999999999"/>
    <m/>
    <m/>
    <d v="1899-12-30T22:20:00"/>
    <d v="1899-12-30T11:16:00"/>
    <n v="775.5"/>
    <n v="715.1"/>
    <n v="92"/>
    <n v="60.4"/>
    <m/>
    <n v="29.4"/>
    <n v="77.400000000000006"/>
    <n v="7.8"/>
    <n v="3.5"/>
    <n v="59.9"/>
    <n v="8.8000000000000007"/>
    <n v="27.8"/>
    <n v="99"/>
    <n v="35"/>
    <n v="2.7"/>
    <n v="70"/>
    <x v="77"/>
    <n v="126.8"/>
    <n v="68.7"/>
    <n v="2.9366522164732203"/>
    <n v="3.1631939588868687"/>
    <n v="0"/>
    <x v="4"/>
    <x v="3"/>
    <n v="0"/>
    <n v="0"/>
    <n v="2"/>
    <n v="41"/>
    <n v="43"/>
    <n v="12"/>
    <n v="35.200000000000003"/>
    <x v="55"/>
    <n v="6.3"/>
    <n v="2.6"/>
    <n v="10.9"/>
    <n v="1.5"/>
    <n v="2.7"/>
    <n v="53"/>
    <n v="4.4000000000000004"/>
    <n v="71"/>
    <n v="96.6"/>
    <n v="3"/>
    <n v="69"/>
    <n v="106"/>
    <n v="54"/>
    <n v="29.6"/>
    <n v="44.6"/>
    <n v="8.4"/>
    <n v="4.2"/>
    <n v="40.700000000000003"/>
    <n v="98.7"/>
    <n v="40.700000000000003"/>
    <n v="100"/>
    <x v="0"/>
    <x v="0"/>
    <x v="0"/>
    <m/>
    <x v="0"/>
    <m/>
    <n v="10"/>
    <n v="10"/>
    <n v="0"/>
  </r>
  <r>
    <n v="192"/>
    <n v="192"/>
    <s v="Adele CARJUZAA"/>
    <s v="CAAD30092009"/>
    <x v="0"/>
    <m/>
    <m/>
    <m/>
    <x v="2"/>
    <x v="4"/>
    <x v="10"/>
    <x v="4"/>
    <x v="0"/>
    <x v="0"/>
    <x v="0"/>
    <d v="2019-01-31T00:00:00"/>
    <s v="A1"/>
    <s v="6988b222-8d07-4774-9da5-473f4870990d"/>
    <n v="9"/>
    <s v="Femme"/>
    <n v="139.5"/>
    <n v="33"/>
    <n v="17"/>
    <m/>
    <m/>
    <d v="1899-12-30T21:39:00"/>
    <d v="1899-12-30T08:03:00"/>
    <n v="623.5"/>
    <n v="501.5"/>
    <n v="80"/>
    <n v="122"/>
    <m/>
    <n v="57.5"/>
    <n v="187.5"/>
    <n v="19.600000000000001"/>
    <n v="9.5"/>
    <n v="57.9"/>
    <n v="16"/>
    <n v="16.7"/>
    <n v="77"/>
    <n v="26"/>
    <n v="2.5"/>
    <n v="127"/>
    <x v="107"/>
    <n v="93.7"/>
    <n v="73.900000000000006"/>
    <n v="3.1106679960119643"/>
    <n v="3.4097706879361915"/>
    <n v="58"/>
    <x v="84"/>
    <x v="40"/>
    <n v="1"/>
    <n v="8"/>
    <n v="14"/>
    <n v="33"/>
    <n v="56"/>
    <n v="12.5"/>
    <n v="18.899999999999999"/>
    <x v="44"/>
    <n v="10.8"/>
    <n v="5.9"/>
    <n v="4.5"/>
    <n v="7.3"/>
    <n v="6.1"/>
    <n v="20"/>
    <n v="2.4"/>
    <n v="87"/>
    <n v="96.5"/>
    <n v="0.5"/>
    <n v="86"/>
    <n v="122"/>
    <n v="62"/>
    <n v="105.7"/>
    <n v="75.8"/>
    <n v="4.2"/>
    <n v="3.5"/>
    <n v="82"/>
    <n v="99"/>
    <n v="82"/>
    <n v="100"/>
    <x v="0"/>
    <x v="0"/>
    <x v="0"/>
    <m/>
    <x v="0"/>
    <m/>
    <n v="4"/>
    <n v="8"/>
    <n v="4"/>
  </r>
  <r>
    <n v="193"/>
    <n v="193"/>
    <s v="Victoire GUY"/>
    <s v="GUVI07122012"/>
    <x v="7"/>
    <s v="P"/>
    <s v="O"/>
    <m/>
    <x v="1"/>
    <x v="4"/>
    <x v="2"/>
    <x v="0"/>
    <x v="0"/>
    <x v="0"/>
    <x v="0"/>
    <d v="2019-01-29T00:00:00"/>
    <s v="A1"/>
    <s v="036c3330-adae-4aec-af55-81b8e90e333a"/>
    <n v="6"/>
    <s v="Femme"/>
    <n v="119"/>
    <n v="28"/>
    <n v="19.8"/>
    <m/>
    <m/>
    <d v="1899-12-30T20:51:00"/>
    <d v="1899-12-30T07:48:00"/>
    <n v="645"/>
    <n v="615"/>
    <n v="95"/>
    <n v="30"/>
    <m/>
    <n v="11"/>
    <n v="118.5"/>
    <n v="6.3"/>
    <n v="3.6"/>
    <n v="59.6"/>
    <n v="21.1"/>
    <n v="15.8"/>
    <n v="75"/>
    <n v="26"/>
    <n v="2.4"/>
    <n v="78"/>
    <x v="70"/>
    <n v="90.8"/>
    <n v="80.7"/>
    <n v="2.5365853658536586"/>
    <n v="2.770731707317073"/>
    <n v="91"/>
    <x v="95"/>
    <x v="1"/>
    <n v="6"/>
    <n v="5"/>
    <n v="8"/>
    <n v="17"/>
    <n v="36"/>
    <n v="9.1999999999999993"/>
    <n v="17.7"/>
    <x v="40"/>
    <n v="12.4"/>
    <n v="1.9"/>
    <n v="3.2"/>
    <n v="4"/>
    <n v="1.8"/>
    <n v="20"/>
    <n v="2"/>
    <n v="84"/>
    <n v="96.2"/>
    <n v="0.1"/>
    <n v="83"/>
    <n v="126"/>
    <n v="55"/>
    <n v="1.2"/>
    <n v="58.8"/>
    <n v="14.8"/>
    <n v="3.7"/>
    <n v="84.3"/>
    <n v="100"/>
    <n v="84.3"/>
    <n v="100"/>
    <x v="0"/>
    <x v="0"/>
    <x v="0"/>
    <m/>
    <x v="0"/>
    <m/>
    <n v="10"/>
    <n v="10"/>
    <n v="0"/>
  </r>
  <r>
    <n v="194"/>
    <n v="194"/>
    <s v="AYDEN SLIMANI"/>
    <s v="SLAY06042013"/>
    <x v="5"/>
    <m/>
    <m/>
    <m/>
    <x v="2"/>
    <x v="0"/>
    <x v="0"/>
    <x v="0"/>
    <x v="0"/>
    <x v="0"/>
    <x v="0"/>
    <d v="2019-01-25T00:00:00"/>
    <m/>
    <s v="90531bef-7e9e-43fd-a787-225d5b58055c"/>
    <n v="5"/>
    <s v="Homme"/>
    <n v="114"/>
    <n v="18"/>
    <n v="13.9"/>
    <m/>
    <m/>
    <d v="1899-12-30T22:00:00"/>
    <d v="1899-12-30T08:35:00"/>
    <n v="604.9"/>
    <n v="563.4"/>
    <n v="93"/>
    <n v="41.5"/>
    <m/>
    <n v="30"/>
    <n v="163.5"/>
    <n v="11.3"/>
    <n v="9.8000000000000007"/>
    <n v="47.3"/>
    <n v="19"/>
    <n v="23.9"/>
    <n v="95"/>
    <n v="39"/>
    <n v="3.9"/>
    <n v="128"/>
    <x v="30"/>
    <n v="118.9"/>
    <n v="66.3"/>
    <n v="4.1533546325878596"/>
    <n v="4.5686900958466454"/>
    <n v="4"/>
    <x v="6"/>
    <x v="3"/>
    <n v="3"/>
    <n v="6"/>
    <n v="11"/>
    <n v="41"/>
    <n v="61"/>
    <n v="12.2"/>
    <n v="26.7"/>
    <x v="76"/>
    <n v="5.3"/>
    <n v="6.9"/>
    <n v="5.6"/>
    <n v="6.1"/>
    <n v="6.8"/>
    <n v="16"/>
    <n v="1.7"/>
    <n v="92"/>
    <n v="97.4"/>
    <n v="0"/>
    <n v="78"/>
    <n v="107"/>
    <n v="58"/>
    <n v="69.5"/>
    <n v="37.799999999999997"/>
    <n v="0"/>
    <n v="3.5"/>
    <n v="37.299999999999997"/>
    <n v="37.299999999999997"/>
    <n v="100"/>
    <n v="100"/>
    <x v="0"/>
    <x v="0"/>
    <x v="0"/>
    <m/>
    <x v="0"/>
    <m/>
    <s v="na"/>
    <n v="6"/>
    <n v="8"/>
  </r>
  <r>
    <n v="195"/>
    <n v="195"/>
    <s v="Louis OLEIRO"/>
    <s v="LOLO12072011"/>
    <x v="11"/>
    <m/>
    <m/>
    <m/>
    <x v="2"/>
    <x v="3"/>
    <x v="5"/>
    <x v="2"/>
    <x v="0"/>
    <x v="0"/>
    <x v="0"/>
    <d v="2019-01-22T00:00:00"/>
    <s v="A1"/>
    <s v="e8f89349-0378-4a9a-a20d-1cd701667fcd"/>
    <n v="7"/>
    <s v="Homme"/>
    <n v="123"/>
    <n v="21"/>
    <n v="13.9"/>
    <m/>
    <m/>
    <d v="1899-12-30T20:40:00"/>
    <d v="1899-12-30T07:16:00"/>
    <n v="626.79999999999995"/>
    <n v="557.29999999999995"/>
    <n v="89"/>
    <n v="69"/>
    <m/>
    <n v="9.9"/>
    <n v="74.5"/>
    <n v="12.4"/>
    <n v="9.9"/>
    <n v="45.2"/>
    <n v="18.8"/>
    <n v="26"/>
    <n v="97"/>
    <n v="33"/>
    <n v="3.2"/>
    <n v="86"/>
    <x v="60"/>
    <n v="123"/>
    <n v="64"/>
    <n v="3.552844069621389"/>
    <n v="3.8973622824331602"/>
    <n v="10"/>
    <x v="51"/>
    <x v="3"/>
    <n v="15"/>
    <n v="1"/>
    <n v="17"/>
    <n v="42"/>
    <n v="71"/>
    <n v="10.7"/>
    <n v="15.6"/>
    <x v="77"/>
    <n v="10.8"/>
    <n v="6.5"/>
    <n v="7.7"/>
    <n v="5.7"/>
    <n v="2.5"/>
    <n v="59"/>
    <n v="6.2"/>
    <n v="83"/>
    <n v="96"/>
    <n v="0"/>
    <n v="85"/>
    <n v="129"/>
    <n v="66"/>
    <n v="4.2"/>
    <n v="20.6"/>
    <n v="3.7"/>
    <n v="3.7"/>
    <n v="41.4"/>
    <n v="99.5"/>
    <n v="41.4"/>
    <n v="100"/>
    <x v="0"/>
    <x v="0"/>
    <x v="0"/>
    <m/>
    <x v="0"/>
    <m/>
    <n v="10"/>
    <n v="10"/>
    <n v="0"/>
  </r>
  <r>
    <n v="196"/>
    <n v="196"/>
    <s v="Matthias BOURHIS"/>
    <s v="BOMA10072006"/>
    <x v="3"/>
    <m/>
    <m/>
    <m/>
    <x v="3"/>
    <x v="0"/>
    <x v="0"/>
    <x v="0"/>
    <x v="0"/>
    <x v="0"/>
    <x v="0"/>
    <d v="2019-01-18T00:00:00"/>
    <s v="A1"/>
    <s v="fe72293a-0820-4412-b161-a0929966389f"/>
    <n v="12"/>
    <s v="Homme"/>
    <n v="146"/>
    <n v="41"/>
    <n v="19.2"/>
    <m/>
    <m/>
    <d v="1899-12-30T22:10:00"/>
    <d v="1899-12-30T07:27:00"/>
    <n v="549"/>
    <n v="531"/>
    <n v="97"/>
    <n v="18"/>
    <m/>
    <n v="8.5"/>
    <n v="147.5"/>
    <n v="4.8"/>
    <n v="3.9"/>
    <n v="48.4"/>
    <n v="26.7"/>
    <n v="21"/>
    <n v="61"/>
    <n v="20"/>
    <n v="2.2000000000000002"/>
    <n v="81"/>
    <x v="0"/>
    <n v="82"/>
    <n v="75.099999999999994"/>
    <n v="2.2598870056497176"/>
    <n v="2.5084745762711864"/>
    <n v="7"/>
    <x v="20"/>
    <x v="0"/>
    <n v="2"/>
    <n v="0"/>
    <n v="4"/>
    <n v="22"/>
    <n v="28"/>
    <n v="12.4"/>
    <n v="21.2"/>
    <x v="16"/>
    <n v="3.2"/>
    <n v="3.1"/>
    <n v="4.9000000000000004"/>
    <n v="0.6"/>
    <n v="3.5"/>
    <n v="13"/>
    <n v="1.5"/>
    <n v="92"/>
    <n v="96.4"/>
    <n v="0"/>
    <n v="70"/>
    <n v="107"/>
    <n v="53"/>
    <n v="1.2"/>
    <n v="62.5"/>
    <n v="10.199999999999999"/>
    <n v="3.1"/>
    <n v="99.9"/>
    <n v="99.9"/>
    <n v="100"/>
    <n v="100"/>
    <x v="0"/>
    <x v="0"/>
    <x v="0"/>
    <m/>
    <x v="0"/>
    <m/>
    <n v="10"/>
    <n v="10"/>
    <n v="0"/>
  </r>
  <r>
    <n v="197"/>
    <n v="197"/>
    <s v="Pierre-Ange GOURET"/>
    <s v="GOPIAN30052010"/>
    <x v="1"/>
    <m/>
    <m/>
    <m/>
    <x v="1"/>
    <x v="0"/>
    <x v="0"/>
    <x v="0"/>
    <x v="0"/>
    <x v="0"/>
    <x v="0"/>
    <d v="2019-01-16T00:00:00"/>
    <s v="A1"/>
    <s v="e1f339dc-d2db-4766-810b-cb9eab21810c"/>
    <n v="8"/>
    <s v="Homme"/>
    <n v="144"/>
    <n v="30"/>
    <n v="14.5"/>
    <m/>
    <m/>
    <d v="1899-12-30T20:35:00"/>
    <d v="1899-12-30T06:50:00"/>
    <n v="595.20000000000005"/>
    <n v="541.5"/>
    <n v="91"/>
    <n v="53.7"/>
    <m/>
    <n v="19.600000000000001"/>
    <n v="74"/>
    <n v="11.9"/>
    <n v="11.9"/>
    <n v="50.8"/>
    <n v="16.100000000000001"/>
    <n v="21.2"/>
    <n v="91"/>
    <n v="38"/>
    <n v="3.8"/>
    <n v="105"/>
    <x v="108"/>
    <n v="112.2"/>
    <n v="66.900000000000006"/>
    <n v="4.2105263157894735"/>
    <n v="4.6315789473684212"/>
    <n v="5"/>
    <x v="23"/>
    <x v="3"/>
    <n v="3"/>
    <n v="4"/>
    <n v="1"/>
    <n v="13"/>
    <n v="21"/>
    <n v="14.9"/>
    <n v="19.899999999999999"/>
    <x v="0"/>
    <n v="3.7"/>
    <n v="2"/>
    <n v="5.2"/>
    <n v="0.9"/>
    <n v="1.6"/>
    <n v="8"/>
    <n v="0.9"/>
    <n v="87"/>
    <n v="96.2"/>
    <n v="0"/>
    <n v="68"/>
    <n v="121"/>
    <n v="52"/>
    <n v="15.9"/>
    <n v="42.9"/>
    <n v="8.6999999999999993"/>
    <n v="4.5999999999999996"/>
    <n v="100"/>
    <n v="100"/>
    <n v="100"/>
    <n v="100"/>
    <x v="0"/>
    <x v="0"/>
    <x v="0"/>
    <m/>
    <x v="0"/>
    <m/>
    <n v="8"/>
    <n v="10"/>
    <n v="8"/>
  </r>
  <r>
    <n v="198"/>
    <n v="198"/>
    <s v="Ylea SIMON"/>
    <s v="SIYL22122009"/>
    <x v="0"/>
    <m/>
    <m/>
    <m/>
    <x v="1"/>
    <x v="0"/>
    <x v="0"/>
    <x v="0"/>
    <x v="0"/>
    <x v="0"/>
    <x v="0"/>
    <d v="2019-01-10T00:00:00"/>
    <s v="A1"/>
    <s v="254f55dd-1b7d-4415-b9af-ea9627ea3e66"/>
    <n v="9"/>
    <s v="Femme"/>
    <n v="140"/>
    <n v="33"/>
    <n v="16.8"/>
    <m/>
    <m/>
    <d v="1899-12-30T20:29:00"/>
    <d v="1899-12-30T07:07:00"/>
    <n v="591.5"/>
    <n v="507"/>
    <n v="86"/>
    <n v="84.5"/>
    <m/>
    <n v="45.5"/>
    <n v="187.5"/>
    <n v="20.399999999999999"/>
    <n v="3.7"/>
    <n v="51.9"/>
    <n v="24.3"/>
    <n v="20.100000000000001"/>
    <n v="72"/>
    <n v="27"/>
    <n v="2.7"/>
    <n v="90"/>
    <x v="14"/>
    <n v="92.1"/>
    <n v="76.2"/>
    <n v="3.195266272189349"/>
    <n v="3.5147928994082842"/>
    <n v="69"/>
    <x v="26"/>
    <x v="17"/>
    <n v="0"/>
    <n v="2"/>
    <n v="2"/>
    <n v="7"/>
    <n v="11"/>
    <n v="11.6"/>
    <n v="19.2"/>
    <x v="54"/>
    <n v="0.6"/>
    <n v="1.5"/>
    <n v="2.2999999999999998"/>
    <n v="0.9"/>
    <n v="1.4"/>
    <n v="0"/>
    <n v="0"/>
    <n v="93"/>
    <n v="96.9"/>
    <n v="0"/>
    <n v="75"/>
    <n v="105"/>
    <n v="54"/>
    <n v="1"/>
    <n v="58.8"/>
    <n v="5.0999999999999996"/>
    <m/>
    <n v="98.3"/>
    <n v="98.3"/>
    <n v="100"/>
    <n v="100"/>
    <x v="0"/>
    <x v="0"/>
    <x v="0"/>
    <m/>
    <x v="0"/>
    <m/>
    <n v="10"/>
    <n v="9"/>
    <n v="2"/>
  </r>
  <r>
    <n v="199"/>
    <n v="199"/>
    <s v="Lorena ALMEIDA"/>
    <s v="ALLO25112014"/>
    <x v="2"/>
    <m/>
    <m/>
    <m/>
    <x v="5"/>
    <x v="0"/>
    <x v="0"/>
    <x v="0"/>
    <x v="0"/>
    <x v="0"/>
    <x v="0"/>
    <d v="2019-01-04T00:00:00"/>
    <s v="A1"/>
    <s v="624dc8d4-317a-40e0-99e2-7278e828c86d"/>
    <n v="4"/>
    <s v="Femme"/>
    <n v="90"/>
    <n v="15"/>
    <n v="18.5"/>
    <m/>
    <m/>
    <d v="1899-12-30T23:30:00"/>
    <d v="1899-12-30T07:51:00"/>
    <n v="502"/>
    <n v="480.5"/>
    <n v="96"/>
    <n v="21.5"/>
    <m/>
    <n v="7"/>
    <n v="87.5"/>
    <n v="4.3"/>
    <n v="2.5"/>
    <n v="49.5"/>
    <n v="21.4"/>
    <n v="26.5"/>
    <n v="68"/>
    <n v="21"/>
    <n v="2.5"/>
    <n v="78"/>
    <x v="44"/>
    <n v="94.5"/>
    <n v="70.900000000000006"/>
    <n v="2.6222684703433923"/>
    <n v="2.9344432882414151"/>
    <n v="0"/>
    <x v="4"/>
    <x v="3"/>
    <n v="7"/>
    <n v="5"/>
    <n v="6"/>
    <n v="24"/>
    <n v="42"/>
    <n v="10.5"/>
    <n v="19.899999999999999"/>
    <x v="26"/>
    <n v="4.7"/>
    <n v="5.4"/>
    <n v="8.1999999999999993"/>
    <n v="3.5"/>
    <n v="5.4"/>
    <n v="9"/>
    <n v="1.1000000000000001"/>
    <n v="91"/>
    <n v="97.9"/>
    <n v="0"/>
    <n v="80"/>
    <n v="108"/>
    <n v="55"/>
    <n v="10.6"/>
    <n v="59.7"/>
    <n v="1.8"/>
    <n v="4.2"/>
    <n v="88.8"/>
    <n v="99.6"/>
    <n v="88.8"/>
    <n v="100"/>
    <x v="0"/>
    <x v="0"/>
    <x v="0"/>
    <m/>
    <x v="0"/>
    <m/>
    <n v="10"/>
    <n v="10"/>
    <n v="5"/>
  </r>
  <r>
    <n v="200"/>
    <n v="200"/>
    <s v="Adrien POURTIER"/>
    <s v="POAD16082008"/>
    <x v="8"/>
    <m/>
    <m/>
    <m/>
    <x v="2"/>
    <x v="4"/>
    <x v="10"/>
    <x v="5"/>
    <x v="0"/>
    <x v="0"/>
    <x v="0"/>
    <d v="2019-01-03T00:00:00"/>
    <s v="A1"/>
    <s v="d27db447-c65a-47f1-bcb6-c88d2cff3065"/>
    <n v="10"/>
    <s v="Homme"/>
    <n v="132"/>
    <n v="28.5"/>
    <n v="16.399999999999999"/>
    <m/>
    <m/>
    <d v="1899-12-30T20:43:00"/>
    <d v="1899-12-30T08:25:00"/>
    <n v="701.8"/>
    <n v="606.79999999999995"/>
    <n v="86"/>
    <n v="95"/>
    <m/>
    <n v="0.5"/>
    <n v="126.5"/>
    <n v="13.6"/>
    <n v="4.4000000000000004"/>
    <n v="57.2"/>
    <n v="15.6"/>
    <n v="22.9"/>
    <n v="80"/>
    <n v="25"/>
    <n v="2.1"/>
    <n v="54"/>
    <x v="95"/>
    <n v="102.9"/>
    <n v="72.8"/>
    <n v="2.4719841793012525"/>
    <n v="2.6796308503625577"/>
    <n v="0"/>
    <x v="4"/>
    <x v="3"/>
    <n v="2"/>
    <n v="0"/>
    <n v="10"/>
    <n v="20"/>
    <n v="32"/>
    <n v="10.7"/>
    <n v="24.4"/>
    <x v="16"/>
    <n v="9.1"/>
    <n v="1.4"/>
    <n v="3.7"/>
    <n v="2.6"/>
    <n v="2.6"/>
    <n v="6"/>
    <n v="0.6"/>
    <n v="93"/>
    <n v="97.7"/>
    <n v="0"/>
    <n v="74"/>
    <n v="111"/>
    <n v="54"/>
    <n v="29.9"/>
    <n v="56.4"/>
    <n v="7.3"/>
    <n v="3.3"/>
    <n v="89"/>
    <n v="99.9"/>
    <n v="89"/>
    <n v="98.7"/>
    <x v="0"/>
    <x v="0"/>
    <x v="0"/>
    <m/>
    <x v="0"/>
    <m/>
    <n v="10"/>
    <n v="10"/>
    <n v="0"/>
  </r>
  <r>
    <n v="201"/>
    <n v="201"/>
    <s v="Abel DE LAMARZELLE"/>
    <s v="DELAAB03012012"/>
    <x v="7"/>
    <m/>
    <m/>
    <m/>
    <x v="1"/>
    <x v="6"/>
    <x v="0"/>
    <x v="0"/>
    <x v="0"/>
    <x v="0"/>
    <x v="0"/>
    <d v="2019-01-02T00:00:00"/>
    <s v="A1"/>
    <s v="8fdc4275-bcb9-4d70-bee4-189d08da6942"/>
    <n v="6"/>
    <s v="Homme"/>
    <n v="116"/>
    <n v="20"/>
    <n v="14.9"/>
    <m/>
    <m/>
    <d v="1899-12-30T20:29:00"/>
    <d v="1899-12-30T08:05:00"/>
    <n v="665"/>
    <n v="643"/>
    <n v="97"/>
    <n v="22"/>
    <m/>
    <n v="30.5"/>
    <n v="50"/>
    <n v="7.5"/>
    <n v="4.9000000000000004"/>
    <n v="47"/>
    <n v="17.3"/>
    <n v="30.7"/>
    <n v="103"/>
    <n v="29"/>
    <n v="2.6"/>
    <n v="180"/>
    <x v="109"/>
    <n v="133.69999999999999"/>
    <n v="64.3"/>
    <n v="2.7060653188180406"/>
    <n v="2.9486780715396579"/>
    <n v="79"/>
    <x v="28"/>
    <x v="23"/>
    <n v="8"/>
    <n v="0"/>
    <n v="5"/>
    <n v="25"/>
    <n v="38"/>
    <n v="11.5"/>
    <n v="20.8"/>
    <x v="40"/>
    <n v="3.9"/>
    <n v="3.4"/>
    <n v="2.4"/>
    <n v="4.2"/>
    <n v="4"/>
    <n v="7"/>
    <n v="0.7"/>
    <n v="94"/>
    <n v="98"/>
    <n v="0"/>
    <n v="79"/>
    <n v="120"/>
    <n v="58"/>
    <n v="0.3"/>
    <n v="42.9"/>
    <n v="6.7"/>
    <n v="3.3"/>
    <n v="66.2"/>
    <n v="66.2"/>
    <n v="77.900000000000006"/>
    <n v="97.1"/>
    <x v="1"/>
    <x v="0"/>
    <x v="0"/>
    <m/>
    <x v="0"/>
    <m/>
    <n v="9"/>
    <n v="9"/>
    <n v="7"/>
  </r>
  <r>
    <n v="202"/>
    <n v="202"/>
    <s v="Noé HUGUENIN-STRATMANN"/>
    <s v="HUSTNO31052013"/>
    <x v="11"/>
    <m/>
    <m/>
    <m/>
    <x v="4"/>
    <x v="1"/>
    <x v="3"/>
    <x v="0"/>
    <x v="0"/>
    <x v="0"/>
    <x v="0"/>
    <d v="2020-12-31T00:00:00"/>
    <s v="A1"/>
    <s v="ef2a9158-8261-47c0-90ef-8bc65ebcfd8a"/>
    <n v="7"/>
    <s v="Homme"/>
    <n v="127"/>
    <n v="25"/>
    <n v="15.5"/>
    <m/>
    <m/>
    <d v="1899-12-30T21:29:00"/>
    <d v="1899-12-30T07:51:00"/>
    <n v="607.5"/>
    <n v="566.5"/>
    <n v="93"/>
    <n v="41"/>
    <m/>
    <n v="14"/>
    <n v="87.5"/>
    <n v="8.9"/>
    <n v="3.7"/>
    <n v="57.4"/>
    <n v="19.899999999999999"/>
    <n v="19"/>
    <n v="83"/>
    <n v="24"/>
    <n v="2.4"/>
    <n v="191"/>
    <x v="110"/>
    <n v="102"/>
    <n v="77.3"/>
    <n v="2.5419240953221536"/>
    <n v="2.796116504854369"/>
    <n v="1"/>
    <x v="97"/>
    <x v="3"/>
    <n v="8"/>
    <n v="3"/>
    <n v="5"/>
    <n v="55"/>
    <n v="71"/>
    <n v="12.2"/>
    <n v="20.2"/>
    <x v="48"/>
    <n v="13.4"/>
    <n v="6.1"/>
    <n v="17.600000000000001"/>
    <n v="4.7"/>
    <n v="6.2"/>
    <n v="34"/>
    <n v="3.6"/>
    <n v="92"/>
    <n v="96.3"/>
    <n v="0"/>
    <n v="85"/>
    <n v="121"/>
    <n v="61"/>
    <n v="86.5"/>
    <n v="21.2"/>
    <n v="4.5"/>
    <n v="3.4"/>
    <n v="97.9"/>
    <n v="97.9"/>
    <n v="100"/>
    <n v="100"/>
    <x v="0"/>
    <x v="0"/>
    <x v="0"/>
    <m/>
    <x v="0"/>
    <m/>
    <n v="10"/>
    <n v="10"/>
    <n v="1"/>
  </r>
  <r>
    <n v="203"/>
    <n v="203"/>
    <s v="Mathias FERNANDES"/>
    <s v="FEMA17112008"/>
    <x v="3"/>
    <m/>
    <m/>
    <m/>
    <x v="6"/>
    <x v="0"/>
    <x v="0"/>
    <x v="0"/>
    <x v="0"/>
    <x v="0"/>
    <x v="0"/>
    <d v="2020-12-30T00:00:00"/>
    <s v="A1"/>
    <s v="86a61de2-89d1-415b-8803-09550c15dada"/>
    <n v="12"/>
    <s v="Homme"/>
    <n v="152"/>
    <n v="37"/>
    <n v="16"/>
    <m/>
    <m/>
    <d v="1899-12-30T22:20:00"/>
    <d v="1899-12-30T09:00:00"/>
    <n v="640.1"/>
    <n v="606.5"/>
    <n v="95"/>
    <n v="33.6"/>
    <m/>
    <n v="12.3"/>
    <n v="68.8"/>
    <n v="5.2"/>
    <n v="3.8"/>
    <n v="52.8"/>
    <n v="13"/>
    <n v="30.4"/>
    <n v="70"/>
    <n v="21"/>
    <n v="2"/>
    <n v="88"/>
    <x v="49"/>
    <n v="100.4"/>
    <n v="65.8"/>
    <n v="2.0774938169826878"/>
    <n v="2.2753503709810388"/>
    <n v="13"/>
    <x v="61"/>
    <x v="45"/>
    <n v="10"/>
    <n v="0"/>
    <n v="9"/>
    <n v="20"/>
    <n v="39"/>
    <n v="13.5"/>
    <n v="17.5"/>
    <x v="11"/>
    <n v="5.5"/>
    <n v="3.1"/>
    <n v="5.5"/>
    <n v="3"/>
    <n v="2.6"/>
    <n v="38"/>
    <n v="3.8"/>
    <n v="90"/>
    <n v="96.8"/>
    <n v="0"/>
    <n v="62"/>
    <n v="109"/>
    <n v="46"/>
    <n v="329.3"/>
    <n v="28.4"/>
    <n v="8.8000000000000007"/>
    <n v="4.4000000000000004"/>
    <n v="74.3"/>
    <n v="99.5"/>
    <n v="74.3"/>
    <n v="100"/>
    <x v="0"/>
    <x v="0"/>
    <x v="0"/>
    <m/>
    <x v="0"/>
    <m/>
    <n v="10"/>
    <n v="10"/>
    <n v="0"/>
  </r>
  <r>
    <n v="204"/>
    <n v="204"/>
    <s v="Adrien  POURTIER"/>
    <s v="POAD16082008"/>
    <x v="3"/>
    <m/>
    <m/>
    <m/>
    <x v="6"/>
    <x v="0"/>
    <x v="0"/>
    <x v="0"/>
    <x v="0"/>
    <x v="0"/>
    <x v="0"/>
    <d v="2020-12-28T00:00:00"/>
    <s v="A1"/>
    <s v="7cc62c84-0770-46f6-902c-d7ee41de0e60"/>
    <n v="12"/>
    <s v="Homme"/>
    <n v="142"/>
    <n v="36"/>
    <n v="17.899999999999999"/>
    <m/>
    <m/>
    <d v="1899-12-30T22:50:00"/>
    <d v="1899-12-30T08:30:00"/>
    <n v="579.6"/>
    <n v="448"/>
    <n v="77"/>
    <n v="131.6"/>
    <m/>
    <n v="33.5"/>
    <n v="154.5"/>
    <n v="22.7"/>
    <n v="10.199999999999999"/>
    <n v="51.5"/>
    <n v="22.4"/>
    <n v="16"/>
    <n v="74"/>
    <n v="34"/>
    <n v="3.5"/>
    <n v="60"/>
    <x v="84"/>
    <n v="90"/>
    <n v="73.900000000000006"/>
    <n v="4.5535714285714288"/>
    <n v="5.0223214285714288"/>
    <n v="0"/>
    <x v="4"/>
    <x v="3"/>
    <n v="2"/>
    <n v="0"/>
    <n v="3"/>
    <n v="15"/>
    <n v="20"/>
    <n v="13"/>
    <n v="30.2"/>
    <x v="20"/>
    <n v="10.1"/>
    <n v="1.3"/>
    <n v="2.5"/>
    <n v="2.8"/>
    <n v="1.7"/>
    <n v="17"/>
    <n v="2.2999999999999998"/>
    <n v="92"/>
    <n v="96.5"/>
    <n v="0"/>
    <n v="76"/>
    <n v="109"/>
    <n v="57"/>
    <n v="118.8"/>
    <n v="12.9"/>
    <n v="5.0999999999999996"/>
    <n v="3.6"/>
    <n v="63.8"/>
    <n v="99.7"/>
    <n v="63.8"/>
    <n v="100"/>
    <x v="0"/>
    <x v="0"/>
    <x v="0"/>
    <m/>
    <x v="0"/>
    <m/>
    <n v="10"/>
    <n v="10"/>
    <n v="0"/>
  </r>
  <r>
    <n v="205"/>
    <n v="205"/>
    <s v="Anais FANTINO"/>
    <s v="FAAN2803200"/>
    <x v="6"/>
    <m/>
    <m/>
    <m/>
    <x v="2"/>
    <x v="4"/>
    <x v="0"/>
    <x v="0"/>
    <x v="0"/>
    <x v="0"/>
    <x v="0"/>
    <d v="2020-12-18T00:00:00"/>
    <s v="A1"/>
    <s v="94426b82-290b-4227-bb4e-0e433c3ecd5c"/>
    <n v="13"/>
    <s v="Femme"/>
    <n v="165"/>
    <n v="53"/>
    <n v="19.5"/>
    <m/>
    <m/>
    <d v="1899-12-30T23:19:00"/>
    <d v="1899-12-30T08:36:00"/>
    <n v="556.20000000000005"/>
    <n v="533"/>
    <n v="96"/>
    <n v="23.2"/>
    <m/>
    <n v="0.1"/>
    <n v="107.6"/>
    <n v="4.2"/>
    <n v="4.7"/>
    <n v="50.7"/>
    <n v="17.5"/>
    <n v="27.1"/>
    <n v="78"/>
    <n v="25"/>
    <n v="2.7"/>
    <n v="97"/>
    <x v="51"/>
    <n v="105.1"/>
    <n v="68.2"/>
    <n v="2.8142589118198873"/>
    <n v="3.1181988742964353"/>
    <n v="13"/>
    <x v="64"/>
    <x v="15"/>
    <n v="2"/>
    <n v="0"/>
    <n v="3"/>
    <n v="37"/>
    <n v="42"/>
    <n v="13.1"/>
    <n v="32.1"/>
    <x v="50"/>
    <n v="8.6999999999999993"/>
    <n v="3.2"/>
    <n v="6.3"/>
    <n v="3.9"/>
    <n v="4.5999999999999996"/>
    <n v="22"/>
    <n v="2.5"/>
    <n v="74"/>
    <n v="95.3"/>
    <n v="3.2"/>
    <n v="72"/>
    <n v="107"/>
    <n v="53"/>
    <n v="182.4"/>
    <n v="23.9"/>
    <n v="12.7"/>
    <n v="3.6"/>
    <n v="92.4"/>
    <n v="96.3"/>
    <n v="92.4"/>
    <n v="100"/>
    <x v="0"/>
    <x v="0"/>
    <x v="0"/>
    <m/>
    <x v="0"/>
    <m/>
    <n v="8"/>
    <n v="8"/>
    <n v="0"/>
  </r>
  <r>
    <n v="206"/>
    <n v="206"/>
    <s v="Antoine DURINCK"/>
    <s v="DUAN12122003"/>
    <x v="14"/>
    <m/>
    <m/>
    <m/>
    <x v="6"/>
    <x v="0"/>
    <x v="0"/>
    <x v="0"/>
    <x v="0"/>
    <x v="0"/>
    <x v="0"/>
    <d v="2020-12-17T00:00:00"/>
    <s v="A1"/>
    <s v="1e58d9b3-ebb1-45e4-87b8-687bc8ae4ff7"/>
    <n v="17"/>
    <s v="Homme"/>
    <n v="176"/>
    <n v="75"/>
    <n v="24.2"/>
    <m/>
    <m/>
    <d v="1899-12-30T23:14:00"/>
    <d v="1899-12-30T07:00:00"/>
    <n v="424.2"/>
    <n v="342.2"/>
    <n v="81"/>
    <n v="82"/>
    <m/>
    <n v="41.1"/>
    <n v="79"/>
    <n v="26.5"/>
    <n v="5.0999999999999996"/>
    <n v="49.1"/>
    <n v="22.4"/>
    <n v="23.4"/>
    <n v="45"/>
    <n v="13"/>
    <n v="1.8"/>
    <n v="116"/>
    <x v="111"/>
    <n v="68.400000000000006"/>
    <n v="71.5"/>
    <n v="2.2793687901811808"/>
    <n v="2.5949736995908825"/>
    <n v="3"/>
    <x v="3"/>
    <x v="4"/>
    <n v="3"/>
    <n v="0"/>
    <n v="0"/>
    <n v="71"/>
    <n v="74"/>
    <n v="12.2"/>
    <n v="28.9"/>
    <x v="78"/>
    <n v="23.3"/>
    <n v="9.8000000000000007"/>
    <n v="15"/>
    <n v="1.4"/>
    <n v="11.9"/>
    <n v="65"/>
    <n v="11.4"/>
    <n v="84"/>
    <n v="93.3"/>
    <n v="0.6"/>
    <n v="74"/>
    <n v="110"/>
    <n v="53"/>
    <n v="88.1"/>
    <n v="71.8"/>
    <n v="2.8"/>
    <n v="4.5"/>
    <n v="27"/>
    <n v="100"/>
    <n v="27"/>
    <n v="100"/>
    <x v="0"/>
    <x v="0"/>
    <x v="0"/>
    <m/>
    <x v="0"/>
    <m/>
    <n v="10"/>
    <n v="10"/>
    <n v="0"/>
  </r>
  <r>
    <n v="207"/>
    <n v="207"/>
    <s v="Antoine JUNG"/>
    <s v="JUAN06112006"/>
    <x v="9"/>
    <s v="P"/>
    <s v="O"/>
    <m/>
    <x v="1"/>
    <x v="0"/>
    <x v="0"/>
    <x v="0"/>
    <x v="0"/>
    <x v="0"/>
    <x v="0"/>
    <d v="2020-12-11T00:00:00"/>
    <s v="A1"/>
    <s v="37e53ee5-8673-4432-92fe-a58ae1bc86db"/>
    <n v="14"/>
    <s v="Homme"/>
    <n v="161"/>
    <n v="42"/>
    <n v="16.2"/>
    <m/>
    <m/>
    <d v="1899-12-30T22:40:00"/>
    <d v="1899-12-30T08:18:00"/>
    <n v="549.4"/>
    <n v="507.5"/>
    <n v="92"/>
    <n v="41.9"/>
    <m/>
    <n v="28.5"/>
    <n v="130"/>
    <n v="12.2"/>
    <n v="7"/>
    <n v="46.3"/>
    <n v="24.1"/>
    <n v="22.6"/>
    <n v="90"/>
    <n v="29"/>
    <n v="3.2"/>
    <n v="135"/>
    <x v="112"/>
    <n v="112.6"/>
    <n v="70.400000000000006"/>
    <n v="3.4285714285714284"/>
    <n v="3.8068965517241384"/>
    <n v="4"/>
    <x v="4"/>
    <x v="0"/>
    <n v="10"/>
    <n v="14"/>
    <n v="13"/>
    <n v="127"/>
    <n v="164"/>
    <n v="16.2"/>
    <n v="29.2"/>
    <x v="79"/>
    <n v="25.7"/>
    <n v="17.600000000000001"/>
    <n v="19.8"/>
    <n v="0"/>
    <n v="11.8"/>
    <n v="152"/>
    <n v="18"/>
    <n v="87"/>
    <n v="95.1"/>
    <n v="0.2"/>
    <n v="65"/>
    <n v="114"/>
    <n v="46"/>
    <n v="180.4"/>
    <n v="100"/>
    <n v="3"/>
    <n v="3.9"/>
    <n v="2.1"/>
    <n v="99.9"/>
    <n v="2.1"/>
    <n v="81"/>
    <x v="0"/>
    <x v="0"/>
    <x v="0"/>
    <m/>
    <x v="0"/>
    <m/>
    <n v="10"/>
    <n v="10"/>
    <n v="0"/>
  </r>
  <r>
    <n v="208"/>
    <n v="208"/>
    <s v="Ethan GUILLAIN"/>
    <s v="GUET29052013"/>
    <x v="11"/>
    <m/>
    <m/>
    <m/>
    <x v="4"/>
    <x v="4"/>
    <x v="2"/>
    <x v="0"/>
    <x v="0"/>
    <x v="0"/>
    <x v="0"/>
    <d v="2020-12-04T00:00:00"/>
    <s v="A1"/>
    <s v="e2d3c58f-9a91-47a0-915d-56b12e918ec5"/>
    <n v="7"/>
    <s v="Homme"/>
    <n v="124"/>
    <m/>
    <m/>
    <m/>
    <m/>
    <d v="1899-12-30T20:49:00"/>
    <d v="1899-12-30T06:40:00"/>
    <n v="590.6"/>
    <n v="553"/>
    <n v="94"/>
    <n v="37.700000000000003"/>
    <m/>
    <n v="13.2"/>
    <n v="156.19999999999999"/>
    <n v="6.4"/>
    <n v="2.5"/>
    <n v="53.2"/>
    <n v="22.5"/>
    <n v="21.8"/>
    <n v="64"/>
    <n v="27"/>
    <n v="2.7"/>
    <n v="87"/>
    <x v="18"/>
    <n v="85.8"/>
    <n v="75.7"/>
    <n v="2.9294755877034357"/>
    <n v="3.2224231464737794"/>
    <n v="131"/>
    <x v="98"/>
    <x v="53"/>
    <n v="2"/>
    <n v="2"/>
    <n v="3"/>
    <n v="25"/>
    <n v="32"/>
    <n v="13.5"/>
    <n v="24.4"/>
    <x v="40"/>
    <n v="5.5"/>
    <n v="2.9"/>
    <n v="3"/>
    <n v="4.0999999999999996"/>
    <n v="2"/>
    <n v="20"/>
    <n v="2.2000000000000002"/>
    <n v="91"/>
    <n v="95.8"/>
    <n v="0"/>
    <n v="78"/>
    <n v="108"/>
    <n v="58"/>
    <n v="7.7"/>
    <n v="31.1"/>
    <n v="2.7"/>
    <n v="3.6"/>
    <n v="11.3"/>
    <n v="98.9"/>
    <n v="11.3"/>
    <n v="100"/>
    <x v="0"/>
    <x v="0"/>
    <x v="0"/>
    <m/>
    <x v="0"/>
    <m/>
    <n v="10"/>
    <n v="10"/>
    <n v="0"/>
  </r>
  <r>
    <n v="209"/>
    <n v="209"/>
    <s v="Ismael BARHIL"/>
    <s v="BAIS29112016"/>
    <x v="2"/>
    <m/>
    <m/>
    <m/>
    <x v="2"/>
    <x v="5"/>
    <x v="3"/>
    <x v="5"/>
    <x v="0"/>
    <x v="0"/>
    <x v="0"/>
    <d v="2020-12-02T00:00:00"/>
    <s v="A1"/>
    <s v="23f8d561-c189-41ac-9896-52bb4a1afe40"/>
    <n v="4"/>
    <s v="Homme"/>
    <n v="120"/>
    <n v="20"/>
    <n v="13.9"/>
    <m/>
    <m/>
    <d v="1899-12-30T20:15:00"/>
    <d v="1899-12-30T06:34:00"/>
    <n v="618.70000000000005"/>
    <n v="534.29999999999995"/>
    <n v="86"/>
    <n v="84.4"/>
    <m/>
    <n v="13.4"/>
    <n v="258.39999999999998"/>
    <n v="13.6"/>
    <n v="5.0999999999999996"/>
    <n v="51.4"/>
    <n v="26.7"/>
    <n v="16.8"/>
    <n v="63"/>
    <n v="31"/>
    <n v="3"/>
    <n v="148"/>
    <x v="113"/>
    <n v="79.8"/>
    <n v="78.099999999999994"/>
    <n v="3.4811903425042114"/>
    <n v="3.8180797304884901"/>
    <n v="19"/>
    <x v="29"/>
    <x v="3"/>
    <n v="12"/>
    <n v="36"/>
    <n v="11"/>
    <n v="183"/>
    <n v="222"/>
    <n v="12.7"/>
    <n v="24.2"/>
    <x v="80"/>
    <n v="54"/>
    <n v="19"/>
    <n v="56.6"/>
    <n v="24.2"/>
    <n v="12.4"/>
    <n v="225"/>
    <n v="25.3"/>
    <n v="81"/>
    <n v="94.4"/>
    <n v="4.4000000000000004"/>
    <n v="90"/>
    <n v="125"/>
    <n v="66"/>
    <n v="12.1"/>
    <n v="88"/>
    <n v="3.3"/>
    <n v="4.5999999999999996"/>
    <n v="31.1"/>
    <n v="95.3"/>
    <n v="31.1"/>
    <n v="90.2"/>
    <x v="0"/>
    <x v="0"/>
    <x v="0"/>
    <m/>
    <x v="0"/>
    <m/>
    <n v="2"/>
    <n v="5"/>
    <n v="10"/>
  </r>
  <r>
    <n v="210"/>
    <n v="210"/>
    <s v="Ilyan DOS SANTOS FORTUNATO"/>
    <s v="DOSAFOIL12022017"/>
    <x v="10"/>
    <s v="P"/>
    <s v="O"/>
    <m/>
    <x v="2"/>
    <x v="2"/>
    <x v="0"/>
    <x v="0"/>
    <x v="0"/>
    <x v="0"/>
    <x v="0"/>
    <d v="2020-11-26T00:00:00"/>
    <s v="A1"/>
    <s v="9877a916-822f-4731-b47d-2fb9694f5ce8"/>
    <n v="3"/>
    <s v="Homme"/>
    <n v="92"/>
    <n v="15"/>
    <n v="17.7"/>
    <m/>
    <m/>
    <d v="1899-12-30T21:44:00"/>
    <d v="1899-12-30T07:45:00"/>
    <n v="600.4"/>
    <n v="525.5"/>
    <n v="88"/>
    <n v="74.900000000000006"/>
    <m/>
    <n v="27.5"/>
    <n v="90"/>
    <n v="12.5"/>
    <n v="10"/>
    <n v="47.6"/>
    <n v="19.2"/>
    <n v="23.2"/>
    <n v="81"/>
    <n v="36"/>
    <n v="3.6"/>
    <n v="203"/>
    <x v="114"/>
    <n v="104.2"/>
    <n v="66.8"/>
    <n v="4.1103710751665083"/>
    <n v="4.5214081826831585"/>
    <n v="89"/>
    <x v="19"/>
    <x v="36"/>
    <n v="1"/>
    <n v="18"/>
    <n v="2"/>
    <n v="146"/>
    <n v="167"/>
    <n v="14.9"/>
    <n v="22.2"/>
    <x v="81"/>
    <n v="43.8"/>
    <n v="11.6"/>
    <n v="21.1"/>
    <n v="18"/>
    <n v="17.899999999999999"/>
    <n v="0"/>
    <n v="0"/>
    <m/>
    <m/>
    <m/>
    <m/>
    <m/>
    <m/>
    <n v="232.7"/>
    <n v="57.3"/>
    <n v="2.7"/>
    <m/>
    <m/>
    <m/>
    <n v="28.2"/>
    <n v="100"/>
    <x v="0"/>
    <x v="0"/>
    <x v="0"/>
    <m/>
    <x v="0"/>
    <m/>
    <s v="na"/>
    <s v="na"/>
    <s v="na"/>
  </r>
  <r>
    <n v="211"/>
    <n v="211"/>
    <s v="Kylian POGEANT"/>
    <s v="POKY11052009"/>
    <x v="4"/>
    <s v="P"/>
    <s v="O"/>
    <m/>
    <x v="2"/>
    <x v="4"/>
    <x v="10"/>
    <x v="9"/>
    <x v="6"/>
    <x v="4"/>
    <x v="0"/>
    <d v="2020-11-26T00:00:00"/>
    <s v="A1"/>
    <s v="f29265d7-5e11-4c14-bfd9-b3aab045d390"/>
    <n v="11"/>
    <s v="Homme"/>
    <n v="145"/>
    <n v="31"/>
    <n v="14.7"/>
    <m/>
    <m/>
    <d v="1899-12-30T21:29:00"/>
    <d v="1899-12-30T08:07:00"/>
    <n v="617.5"/>
    <n v="554.5"/>
    <n v="90"/>
    <n v="63"/>
    <m/>
    <n v="20.5"/>
    <n v="134.5"/>
    <n v="13.1"/>
    <n v="5.6"/>
    <n v="55.6"/>
    <n v="15.8"/>
    <n v="23"/>
    <n v="67"/>
    <n v="23"/>
    <n v="2.2000000000000002"/>
    <n v="180"/>
    <x v="115"/>
    <n v="90"/>
    <n v="71.400000000000006"/>
    <n v="2.4887285843101892"/>
    <n v="2.7267808836789902"/>
    <n v="10"/>
    <x v="12"/>
    <x v="14"/>
    <n v="8"/>
    <n v="0"/>
    <n v="3"/>
    <n v="48"/>
    <n v="59"/>
    <n v="16.399999999999999"/>
    <n v="26.7"/>
    <x v="73"/>
    <n v="10.8"/>
    <n v="5.0999999999999996"/>
    <n v="7.4"/>
    <n v="5.9"/>
    <n v="5.7"/>
    <n v="15"/>
    <n v="1.6"/>
    <n v="93"/>
    <n v="96.2"/>
    <n v="0"/>
    <n v="78"/>
    <n v="130"/>
    <n v="57"/>
    <n v="0.4"/>
    <n v="100"/>
    <n v="9.6"/>
    <n v="3.1"/>
    <n v="99.4"/>
    <n v="99.4"/>
    <n v="100"/>
    <n v="100"/>
    <x v="1"/>
    <x v="0"/>
    <x v="0"/>
    <m/>
    <x v="0"/>
    <m/>
    <n v="8"/>
    <n v="8"/>
    <n v="5"/>
  </r>
  <r>
    <n v="212"/>
    <n v="212"/>
    <s v="Nawal SADMI"/>
    <s v="SANA18102005"/>
    <x v="13"/>
    <m/>
    <m/>
    <m/>
    <x v="1"/>
    <x v="7"/>
    <x v="2"/>
    <x v="2"/>
    <x v="0"/>
    <x v="0"/>
    <x v="0"/>
    <d v="2020-11-20T00:00:00"/>
    <s v="A1"/>
    <s v="063b62c3-118b-43c5-b0f7-43c16aba18a2"/>
    <n v="15"/>
    <s v="Femme"/>
    <n v="159"/>
    <n v="52"/>
    <n v="20.6"/>
    <m/>
    <m/>
    <d v="1899-12-30T21:50:00"/>
    <d v="1899-12-30T08:07:00"/>
    <n v="617.5"/>
    <n v="594.9"/>
    <n v="96"/>
    <n v="22.6"/>
    <m/>
    <n v="6.4"/>
    <n v="65.400000000000006"/>
    <n v="3.7"/>
    <n v="2.9"/>
    <n v="53.3"/>
    <n v="18.600000000000001"/>
    <n v="25.3"/>
    <n v="73"/>
    <n v="25"/>
    <n v="2.4"/>
    <n v="65"/>
    <x v="3"/>
    <n v="98.3"/>
    <n v="71.900000000000006"/>
    <n v="2.5214321734745337"/>
    <n v="2.7634896621280887"/>
    <n v="4"/>
    <x v="6"/>
    <x v="38"/>
    <n v="0"/>
    <n v="0"/>
    <n v="1"/>
    <n v="19"/>
    <n v="20"/>
    <n v="10.3"/>
    <n v="17.600000000000001"/>
    <x v="37"/>
    <n v="2"/>
    <n v="2"/>
    <n v="3.1"/>
    <n v="0.5"/>
    <n v="1.6"/>
    <n v="3"/>
    <n v="0.3"/>
    <n v="94"/>
    <n v="97.5"/>
    <n v="0"/>
    <n v="59"/>
    <n v="115"/>
    <n v="45"/>
    <n v="5.3"/>
    <n v="27"/>
    <n v="3"/>
    <n v="3.3"/>
    <n v="4.5999999999999996"/>
    <n v="99.8"/>
    <n v="4.5999999999999996"/>
    <n v="100"/>
    <x v="0"/>
    <x v="0"/>
    <x v="0"/>
    <m/>
    <x v="0"/>
    <m/>
    <n v="5"/>
    <n v="9"/>
    <s v="na"/>
  </r>
  <r>
    <n v="213"/>
    <n v="213"/>
    <s v="Sophia DE ALMEIDA"/>
    <s v="DEALSO26122013"/>
    <x v="7"/>
    <m/>
    <m/>
    <m/>
    <x v="2"/>
    <x v="9"/>
    <x v="0"/>
    <x v="0"/>
    <x v="0"/>
    <x v="0"/>
    <x v="0"/>
    <d v="2020-11-17T00:00:00"/>
    <s v="A1"/>
    <s v="4f238dc3-f7a6-45a0-88e1-7d00c2348b49"/>
    <n v="6"/>
    <s v="Femme"/>
    <n v="110"/>
    <m/>
    <m/>
    <m/>
    <m/>
    <d v="1899-12-30T19:57:00"/>
    <d v="1899-12-30T07:01:00"/>
    <n v="661"/>
    <n v="575"/>
    <n v="87"/>
    <n v="86"/>
    <m/>
    <n v="2.6"/>
    <n v="216.5"/>
    <n v="13.3"/>
    <n v="16"/>
    <n v="40.4"/>
    <n v="23.9"/>
    <n v="19.7"/>
    <n v="93"/>
    <n v="38"/>
    <n v="3.4"/>
    <n v="152"/>
    <x v="97"/>
    <n v="112.7"/>
    <n v="64.3"/>
    <n v="3.965217391304348"/>
    <n v="4.32"/>
    <n v="282"/>
    <x v="99"/>
    <x v="39"/>
    <n v="0"/>
    <n v="0"/>
    <n v="2"/>
    <n v="56"/>
    <n v="58"/>
    <n v="10.3"/>
    <n v="21"/>
    <x v="82"/>
    <n v="2.1"/>
    <n v="7"/>
    <n v="7.4"/>
    <n v="3.3"/>
    <n v="5.6"/>
    <n v="6"/>
    <n v="0.6"/>
    <n v="93"/>
    <n v="94.9"/>
    <n v="0"/>
    <n v="103"/>
    <n v="155"/>
    <n v="75"/>
    <n v="136.1"/>
    <n v="37.299999999999997"/>
    <n v="10.7"/>
    <n v="3"/>
    <n v="100"/>
    <n v="100"/>
    <n v="100"/>
    <n v="100"/>
    <x v="0"/>
    <x v="0"/>
    <x v="0"/>
    <m/>
    <x v="0"/>
    <m/>
    <n v="10"/>
    <n v="10"/>
    <n v="5"/>
  </r>
  <r>
    <n v="214"/>
    <n v="214"/>
    <s v="Hugo SARAMAGO"/>
    <s v="SAHU17022006"/>
    <x v="9"/>
    <m/>
    <m/>
    <m/>
    <x v="5"/>
    <x v="3"/>
    <x v="0"/>
    <x v="0"/>
    <x v="0"/>
    <x v="0"/>
    <x v="0"/>
    <d v="2020-11-10T00:00:00"/>
    <s v="A1"/>
    <s v="c6bbfa77-4fc3-4645-a334-c5376f10a11b"/>
    <n v="14"/>
    <s v="Homme"/>
    <n v="160"/>
    <n v="55"/>
    <n v="21.5"/>
    <m/>
    <m/>
    <d v="1899-12-30T21:59:00"/>
    <d v="1899-12-30T09:31:00"/>
    <n v="682.1"/>
    <n v="664"/>
    <n v="97"/>
    <n v="18.100000000000001"/>
    <m/>
    <n v="9.6999999999999993"/>
    <n v="82"/>
    <n v="4"/>
    <n v="2.2999999999999998"/>
    <n v="50.4"/>
    <n v="16.7"/>
    <n v="30.6"/>
    <n v="92"/>
    <n v="29"/>
    <n v="2.6"/>
    <n v="92"/>
    <x v="23"/>
    <n v="122.6"/>
    <n v="67.099999999999994"/>
    <n v="2.6204819277108435"/>
    <n v="2.8554216867469879"/>
    <n v="27"/>
    <x v="55"/>
    <x v="14"/>
    <n v="4"/>
    <n v="1"/>
    <n v="3"/>
    <n v="39"/>
    <n v="47"/>
    <n v="12.2"/>
    <n v="25.1"/>
    <x v="83"/>
    <n v="4.4000000000000004"/>
    <n v="4.2"/>
    <n v="5.3"/>
    <n v="3.7"/>
    <n v="1.9"/>
    <n v="34"/>
    <n v="3.1"/>
    <n v="91"/>
    <n v="96.1"/>
    <n v="0"/>
    <n v="70"/>
    <n v="111"/>
    <n v="50"/>
    <n v="13.3"/>
    <n v="22.7"/>
    <n v="3.1"/>
    <n v="3.1"/>
    <n v="5.9"/>
    <n v="99.8"/>
    <n v="5.9"/>
    <n v="96.8"/>
    <x v="0"/>
    <x v="0"/>
    <x v="0"/>
    <m/>
    <x v="0"/>
    <m/>
    <n v="10"/>
    <n v="10"/>
    <n v="5"/>
  </r>
  <r>
    <n v="215"/>
    <n v="215"/>
    <s v="Sara CHANANE"/>
    <s v="CHSA30102012"/>
    <x v="1"/>
    <m/>
    <m/>
    <m/>
    <x v="2"/>
    <x v="9"/>
    <x v="2"/>
    <x v="0"/>
    <x v="0"/>
    <x v="0"/>
    <x v="0"/>
    <d v="2020-11-02T00:00:00"/>
    <s v="A1"/>
    <s v="a1f77427-453f-4448-9ead-a68b2d3baca9"/>
    <n v="8"/>
    <s v="Femme"/>
    <n v="128"/>
    <n v="35"/>
    <n v="21.4"/>
    <m/>
    <m/>
    <d v="1899-12-30T20:00:00"/>
    <d v="1899-12-30T06:42:00"/>
    <n v="633.5"/>
    <n v="620"/>
    <n v="98"/>
    <n v="13.5"/>
    <m/>
    <n v="8.5"/>
    <n v="196"/>
    <n v="3.4"/>
    <n v="4.7"/>
    <n v="63.6"/>
    <n v="14.4"/>
    <n v="17.3"/>
    <n v="63"/>
    <n v="18"/>
    <n v="1.7"/>
    <n v="137"/>
    <x v="98"/>
    <n v="80.3"/>
    <n v="78"/>
    <n v="1.7419354838709677"/>
    <n v="1.9064516129032258"/>
    <n v="17"/>
    <x v="100"/>
    <x v="31"/>
    <n v="3"/>
    <n v="0"/>
    <n v="3"/>
    <n v="60"/>
    <n v="66"/>
    <n v="12"/>
    <n v="20.2"/>
    <x v="73"/>
    <n v="8.4"/>
    <n v="6"/>
    <n v="11.2"/>
    <n v="4.9000000000000004"/>
    <n v="6"/>
    <n v="8"/>
    <n v="0.8"/>
    <n v="93"/>
    <n v="97.2"/>
    <n v="0"/>
    <n v="80"/>
    <n v="139"/>
    <n v="57"/>
    <n v="87.6"/>
    <n v="47.3"/>
    <n v="11.5"/>
    <n v="3.3"/>
    <n v="100"/>
    <n v="100"/>
    <n v="100"/>
    <n v="100"/>
    <x v="0"/>
    <x v="0"/>
    <x v="0"/>
    <m/>
    <x v="0"/>
    <m/>
    <n v="5"/>
    <n v="8"/>
    <n v="5"/>
  </r>
  <r>
    <n v="216"/>
    <n v="216"/>
    <s v="Noa MICONNET"/>
    <s v="MINO03062003"/>
    <x v="14"/>
    <m/>
    <m/>
    <m/>
    <x v="1"/>
    <x v="0"/>
    <x v="0"/>
    <x v="0"/>
    <x v="0"/>
    <x v="0"/>
    <x v="0"/>
    <d v="2020-10-29T00:00:00"/>
    <s v="A1"/>
    <s v="6dcf32aa-bca8-4807-8fc3-68fb530b29c1"/>
    <n v="17"/>
    <s v="Femme"/>
    <n v="160"/>
    <n v="48"/>
    <n v="18.7"/>
    <m/>
    <m/>
    <d v="1899-12-30T23:20:00"/>
    <d v="1899-12-30T09:55:00"/>
    <n v="610.5"/>
    <n v="600.5"/>
    <n v="98"/>
    <n v="10"/>
    <m/>
    <n v="24.8"/>
    <n v="71.5"/>
    <n v="5.5"/>
    <n v="3.4"/>
    <n v="56"/>
    <n v="17.8"/>
    <n v="22.7"/>
    <n v="70"/>
    <n v="17"/>
    <n v="1.7"/>
    <n v="134"/>
    <x v="116"/>
    <n v="92.7"/>
    <n v="73.8"/>
    <n v="1.6985845129059118"/>
    <n v="1.868442964196503"/>
    <n v="125"/>
    <x v="101"/>
    <x v="54"/>
    <n v="2"/>
    <n v="0"/>
    <n v="1"/>
    <n v="4"/>
    <n v="7"/>
    <n v="15"/>
    <n v="21.7"/>
    <x v="38"/>
    <n v="0"/>
    <n v="0.9"/>
    <n v="0.4"/>
    <n v="0.8"/>
    <n v="0.9"/>
    <n v="2"/>
    <n v="0.2"/>
    <n v="92"/>
    <n v="95.2"/>
    <n v="0"/>
    <n v="65"/>
    <n v="85"/>
    <n v="54"/>
    <n v="7.8"/>
    <n v="3.3"/>
    <n v="2.8"/>
    <n v="5"/>
    <n v="4.9000000000000004"/>
    <n v="4.9000000000000004"/>
    <n v="6.7"/>
    <n v="99.9"/>
    <x v="0"/>
    <x v="0"/>
    <x v="0"/>
    <m/>
    <x v="0"/>
    <m/>
    <n v="10"/>
    <n v="10"/>
    <n v="0"/>
  </r>
  <r>
    <n v="217"/>
    <n v="217"/>
    <s v="Emma JERMIDI"/>
    <s v="JEEM28102011"/>
    <x v="0"/>
    <m/>
    <m/>
    <m/>
    <x v="2"/>
    <x v="5"/>
    <x v="3"/>
    <x v="5"/>
    <x v="5"/>
    <x v="0"/>
    <x v="0"/>
    <d v="2020-10-29T00:00:00"/>
    <s v="A1"/>
    <s v="809a7c6c-58b2-4d4d-a333-ed5315542c0b"/>
    <n v="9"/>
    <s v="Femme"/>
    <n v="154"/>
    <n v="30"/>
    <n v="12.6"/>
    <m/>
    <m/>
    <d v="1899-12-30T22:00:00"/>
    <d v="1899-12-30T08:39:00"/>
    <n v="635"/>
    <n v="618.5"/>
    <n v="97"/>
    <n v="16.5"/>
    <m/>
    <n v="4.5"/>
    <n v="109"/>
    <n v="3.3"/>
    <n v="2.6"/>
    <n v="61.3"/>
    <n v="19.100000000000001"/>
    <n v="17.100000000000001"/>
    <n v="95"/>
    <n v="14"/>
    <n v="1.3"/>
    <n v="97"/>
    <x v="18"/>
    <n v="112.1"/>
    <n v="80.400000000000006"/>
    <n v="1.3581244947453517"/>
    <n v="1.4842360549717057"/>
    <n v="8"/>
    <x v="20"/>
    <x v="45"/>
    <n v="4"/>
    <n v="0"/>
    <n v="10"/>
    <n v="52"/>
    <n v="66"/>
    <n v="13.1"/>
    <n v="19.100000000000001"/>
    <x v="73"/>
    <n v="5.7"/>
    <n v="6.5"/>
    <n v="0"/>
    <n v="6.4"/>
    <n v="5.0999999999999996"/>
    <n v="26"/>
    <n v="2.5"/>
    <n v="83"/>
    <n v="96.1"/>
    <n v="4.7"/>
    <n v="70"/>
    <n v="107"/>
    <n v="37"/>
    <n v="301"/>
    <n v="42.8"/>
    <n v="6.5"/>
    <n v="3.5"/>
    <n v="64.599999999999994"/>
    <n v="97.8"/>
    <n v="64.599999999999994"/>
    <n v="100"/>
    <x v="0"/>
    <x v="2"/>
    <x v="0"/>
    <m/>
    <x v="0"/>
    <m/>
    <n v="5"/>
    <n v="9"/>
    <n v="0"/>
  </r>
  <r>
    <n v="218"/>
    <n v="218"/>
    <s v="Léopold DELAUNE"/>
    <s v="DELE25112011"/>
    <x v="1"/>
    <m/>
    <m/>
    <m/>
    <x v="1"/>
    <x v="4"/>
    <x v="10"/>
    <x v="0"/>
    <x v="0"/>
    <x v="0"/>
    <x v="0"/>
    <d v="2020-10-28T00:00:00"/>
    <s v="A1"/>
    <s v="650f3d1f-e383-46f1-8910-bdb682532c58"/>
    <n v="8"/>
    <s v="Homme"/>
    <n v="132"/>
    <n v="33"/>
    <n v="18.899999999999999"/>
    <m/>
    <m/>
    <d v="1899-12-30T21:39:00"/>
    <d v="1899-12-30T08:18:00"/>
    <n v="610.5"/>
    <n v="574.5"/>
    <n v="94"/>
    <n v="36"/>
    <m/>
    <n v="27.5"/>
    <n v="174.5"/>
    <n v="10"/>
    <n v="10.8"/>
    <n v="50.4"/>
    <n v="17.600000000000001"/>
    <n v="21.2"/>
    <n v="87"/>
    <n v="26"/>
    <n v="2.6"/>
    <n v="114"/>
    <x v="42"/>
    <n v="108.2"/>
    <n v="68"/>
    <n v="2.7154046997389032"/>
    <n v="2.9869451697127936"/>
    <n v="27"/>
    <x v="60"/>
    <x v="55"/>
    <n v="5"/>
    <n v="3"/>
    <n v="2"/>
    <n v="14"/>
    <n v="24"/>
    <n v="12.2"/>
    <n v="18"/>
    <x v="9"/>
    <n v="3"/>
    <n v="2.4"/>
    <n v="2.9"/>
    <n v="1.8"/>
    <n v="2.4"/>
    <n v="7"/>
    <n v="0.7"/>
    <n v="79"/>
    <n v="95.8"/>
    <n v="3.9"/>
    <n v="79"/>
    <n v="111"/>
    <n v="58"/>
    <n v="0.4"/>
    <n v="28.6"/>
    <n v="4.9000000000000004"/>
    <n v="3.6"/>
    <n v="70.099999999999994"/>
    <n v="70.099999999999994"/>
    <n v="77.400000000000006"/>
    <n v="100"/>
    <x v="1"/>
    <x v="0"/>
    <x v="1"/>
    <m/>
    <x v="0"/>
    <m/>
    <n v="10"/>
    <n v="10"/>
    <n v="0"/>
  </r>
  <r>
    <n v="219"/>
    <n v="219"/>
    <s v="Lea Nelson NKUITCHOU NKOUATCHET"/>
    <s v="NKNKLE07052009"/>
    <x v="4"/>
    <m/>
    <m/>
    <m/>
    <x v="2"/>
    <x v="4"/>
    <x v="0"/>
    <x v="0"/>
    <x v="0"/>
    <x v="0"/>
    <x v="0"/>
    <d v="2020-10-26T00:00:00"/>
    <s v="A1"/>
    <s v="b33eb1cf-62ac-4378-9091-8cb399c36c36"/>
    <n v="11"/>
    <s v="Femme"/>
    <n v="152"/>
    <n v="52"/>
    <n v="22.5"/>
    <m/>
    <m/>
    <d v="1899-12-30T22:30:00"/>
    <d v="1899-12-30T08:30:00"/>
    <n v="600.5"/>
    <n v="465.5"/>
    <n v="78"/>
    <n v="135"/>
    <m/>
    <n v="117.5"/>
    <n v="207.5"/>
    <n v="22.5"/>
    <n v="8.3000000000000007"/>
    <n v="54"/>
    <n v="19.399999999999999"/>
    <n v="18.3"/>
    <n v="76"/>
    <n v="19"/>
    <n v="1.9"/>
    <n v="115"/>
    <x v="22"/>
    <n v="94.3"/>
    <n v="73.400000000000006"/>
    <n v="2.4489795918367347"/>
    <n v="2.693877551020408"/>
    <n v="146"/>
    <x v="102"/>
    <x v="56"/>
    <n v="0"/>
    <n v="0"/>
    <n v="0"/>
    <n v="13"/>
    <n v="13"/>
    <m/>
    <n v="24.3"/>
    <x v="17"/>
    <n v="1.4"/>
    <n v="1.7"/>
    <n v="0.5"/>
    <n v="2.1"/>
    <n v="2.1"/>
    <n v="2"/>
    <n v="0.3"/>
    <n v="93"/>
    <n v="97.9"/>
    <n v="0"/>
    <n v="90"/>
    <n v="120"/>
    <n v="73"/>
    <n v="142.6"/>
    <n v="42.4"/>
    <n v="17.100000000000001"/>
    <n v="3"/>
    <n v="98.9"/>
    <n v="98.9"/>
    <n v="100"/>
    <n v="100"/>
    <x v="0"/>
    <x v="0"/>
    <x v="0"/>
    <m/>
    <x v="0"/>
    <m/>
    <n v="10"/>
    <n v="10"/>
    <n v="4"/>
  </r>
  <r>
    <n v="220"/>
    <n v="220"/>
    <s v="Apolline COHARD"/>
    <s v="COAP25082015"/>
    <x v="5"/>
    <m/>
    <m/>
    <m/>
    <x v="8"/>
    <x v="4"/>
    <x v="8"/>
    <x v="0"/>
    <x v="0"/>
    <x v="0"/>
    <x v="0"/>
    <d v="2020-10-22T00:00:00"/>
    <s v="A1"/>
    <s v="b17bcbb5-f6d4-4502-a3b7-30acd2681edd"/>
    <n v="5"/>
    <s v="Femme"/>
    <n v="108"/>
    <n v="16"/>
    <n v="13.7"/>
    <m/>
    <m/>
    <d v="1899-12-30T20:40:00"/>
    <d v="1899-12-30T06:32:00"/>
    <n v="570.5"/>
    <n v="553.5"/>
    <n v="97"/>
    <n v="17"/>
    <m/>
    <n v="22"/>
    <n v="140"/>
    <n v="6.6"/>
    <n v="3.6"/>
    <n v="54.3"/>
    <n v="21.8"/>
    <n v="20.3"/>
    <n v="53"/>
    <n v="15"/>
    <n v="1.6"/>
    <n v="66"/>
    <x v="69"/>
    <n v="73.3"/>
    <n v="76.099999999999994"/>
    <n v="1.6260162601626016"/>
    <n v="1.799457994579946"/>
    <n v="23"/>
    <x v="36"/>
    <x v="31"/>
    <n v="5"/>
    <n v="1"/>
    <n v="0"/>
    <n v="16"/>
    <n v="22"/>
    <n v="11.7"/>
    <n v="18.3"/>
    <x v="5"/>
    <n v="3.7"/>
    <n v="2"/>
    <n v="2.7"/>
    <n v="2.7"/>
    <n v="2.2999999999999998"/>
    <n v="12"/>
    <n v="1.2"/>
    <n v="93"/>
    <n v="96.3"/>
    <n v="0"/>
    <n v="81"/>
    <n v="127"/>
    <n v="60"/>
    <n v="0.1"/>
    <n v="100"/>
    <n v="8.1999999999999993"/>
    <n v="3.3"/>
    <n v="79.599999999999994"/>
    <n v="99.7"/>
    <n v="80.400000000000006"/>
    <n v="79.599999999999994"/>
    <x v="0"/>
    <x v="0"/>
    <x v="0"/>
    <m/>
    <x v="0"/>
    <m/>
    <n v="10"/>
    <n v="10"/>
    <n v="0"/>
  </r>
  <r>
    <n v="221"/>
    <n v="221"/>
    <s v="Théau BRUSSAT"/>
    <s v="BRTH26052014"/>
    <x v="7"/>
    <m/>
    <m/>
    <m/>
    <x v="5"/>
    <x v="3"/>
    <x v="0"/>
    <x v="0"/>
    <x v="0"/>
    <x v="0"/>
    <x v="0"/>
    <d v="2020-10-21T00:00:00"/>
    <s v="A1"/>
    <s v="e3039d3f-fa1a-44f7-8d2b-8e59420f1364"/>
    <n v="6"/>
    <s v="Homme"/>
    <n v="123"/>
    <n v="23"/>
    <n v="15.2"/>
    <m/>
    <m/>
    <d v="1899-12-30T21:12:00"/>
    <d v="1899-12-30T07:10:00"/>
    <n v="598"/>
    <n v="555.5"/>
    <n v="93"/>
    <n v="42.5"/>
    <m/>
    <n v="18.5"/>
    <n v="97"/>
    <n v="7.1"/>
    <n v="3.6"/>
    <n v="44.7"/>
    <n v="24.5"/>
    <n v="27.2"/>
    <n v="60"/>
    <n v="21"/>
    <n v="2.1"/>
    <n v="73"/>
    <x v="68"/>
    <n v="87.2"/>
    <n v="69.2"/>
    <n v="2.2682268226822684"/>
    <n v="2.495049504950495"/>
    <n v="33"/>
    <x v="8"/>
    <x v="14"/>
    <n v="11"/>
    <n v="1"/>
    <n v="1"/>
    <n v="28"/>
    <n v="41"/>
    <n v="10.199999999999999"/>
    <n v="14.6"/>
    <x v="24"/>
    <n v="12.3"/>
    <n v="1.5"/>
    <n v="3.7"/>
    <n v="6.7"/>
    <n v="3"/>
    <n v="22"/>
    <n v="2.4"/>
    <n v="89"/>
    <n v="96.6"/>
    <n v="0"/>
    <n v="82"/>
    <n v="143"/>
    <n v="54"/>
    <n v="0.5"/>
    <n v="100"/>
    <n v="4.0999999999999996"/>
    <n v="4.2"/>
    <n v="74.900000000000006"/>
    <n v="99.9"/>
    <n v="74.900000000000006"/>
    <n v="100"/>
    <x v="0"/>
    <x v="1"/>
    <x v="0"/>
    <m/>
    <x v="0"/>
    <m/>
    <n v="9"/>
    <n v="5"/>
    <n v="0"/>
  </r>
  <r>
    <n v="222"/>
    <n v="222"/>
    <s v="Matthieu GUESDON"/>
    <s v="GUMA26072008"/>
    <x v="3"/>
    <s v="P"/>
    <s v="O"/>
    <m/>
    <x v="2"/>
    <x v="9"/>
    <x v="2"/>
    <x v="0"/>
    <x v="0"/>
    <x v="0"/>
    <x v="0"/>
    <d v="2020-10-21T00:00:00"/>
    <s v="A1"/>
    <s v="6e7f99a7-db75-40ba-bcb1-e98df69bd154"/>
    <n v="12"/>
    <s v="Homme"/>
    <n v="145"/>
    <n v="40"/>
    <n v="19"/>
    <m/>
    <m/>
    <d v="1899-12-30T00:23:00"/>
    <d v="1899-12-30T09:59:00"/>
    <n v="576.20000000000005"/>
    <n v="549.9"/>
    <n v="95"/>
    <n v="26.3"/>
    <m/>
    <n v="0.8"/>
    <n v="151.30000000000001"/>
    <n v="4.5999999999999996"/>
    <n v="5.8"/>
    <n v="49.6"/>
    <n v="19.600000000000001"/>
    <n v="25"/>
    <n v="81"/>
    <n v="26"/>
    <n v="2.7"/>
    <n v="84"/>
    <x v="0"/>
    <n v="106"/>
    <n v="69.2"/>
    <n v="2.8368794326241136"/>
    <n v="3.1314784506273869"/>
    <n v="9"/>
    <x v="50"/>
    <x v="7"/>
    <n v="4"/>
    <n v="1"/>
    <n v="4"/>
    <n v="38"/>
    <n v="47"/>
    <n v="14"/>
    <n v="21.8"/>
    <x v="64"/>
    <n v="6.1"/>
    <n v="4.8"/>
    <n v="6.7"/>
    <n v="2.7"/>
    <n v="3.1"/>
    <n v="37"/>
    <n v="4"/>
    <n v="75"/>
    <n v="96.9"/>
    <n v="0.2"/>
    <n v="71"/>
    <n v="122"/>
    <n v="50"/>
    <n v="1.2"/>
    <n v="100"/>
    <n v="9.6999999999999993"/>
    <n v="4.0999999999999996"/>
    <n v="87.8"/>
    <n v="87.8"/>
    <n v="90.3"/>
    <n v="100"/>
    <x v="0"/>
    <x v="0"/>
    <x v="0"/>
    <m/>
    <x v="0"/>
    <m/>
    <n v="7"/>
    <n v="10"/>
    <n v="0"/>
  </r>
  <r>
    <n v="223"/>
    <n v="223"/>
    <s v="Jean ROUSSEL"/>
    <s v="ROJE24092014"/>
    <x v="7"/>
    <m/>
    <m/>
    <m/>
    <x v="5"/>
    <x v="0"/>
    <x v="0"/>
    <x v="0"/>
    <x v="0"/>
    <x v="0"/>
    <x v="0"/>
    <d v="2020-10-14T00:00:00"/>
    <s v="A1"/>
    <s v="b2e2b7d7-bc9b-464c-ba98-db378fc5bed8"/>
    <n v="6"/>
    <s v="Homme"/>
    <n v="117"/>
    <n v="21"/>
    <n v="15.3"/>
    <m/>
    <m/>
    <d v="1899-12-30T20:44:00"/>
    <d v="1899-12-30T07:25:00"/>
    <n v="616"/>
    <n v="577.5"/>
    <n v="94"/>
    <n v="38.5"/>
    <m/>
    <n v="24.5"/>
    <n v="87.5"/>
    <n v="9.8000000000000007"/>
    <n v="6.9"/>
    <n v="54"/>
    <n v="19.5"/>
    <n v="19.600000000000001"/>
    <n v="97"/>
    <n v="38"/>
    <n v="3.7"/>
    <n v="103"/>
    <x v="14"/>
    <n v="116.6"/>
    <n v="73.5"/>
    <n v="3.948051948051948"/>
    <n v="4.3324675324675326"/>
    <n v="5"/>
    <x v="3"/>
    <x v="45"/>
    <n v="1"/>
    <n v="1"/>
    <n v="4"/>
    <n v="36"/>
    <n v="42"/>
    <n v="11"/>
    <n v="17.5"/>
    <x v="24"/>
    <n v="4.2"/>
    <n v="4.4000000000000004"/>
    <n v="6.6"/>
    <n v="3.3"/>
    <n v="5.3"/>
    <n v="13"/>
    <n v="1.4"/>
    <n v="84"/>
    <n v="96.6"/>
    <n v="1.1000000000000001"/>
    <n v="78"/>
    <n v="123"/>
    <n v="55"/>
    <n v="2.6"/>
    <n v="98.8"/>
    <n v="7.9"/>
    <n v="3.2"/>
    <n v="99.3"/>
    <n v="99.3"/>
    <n v="100"/>
    <n v="100"/>
    <x v="0"/>
    <x v="0"/>
    <x v="0"/>
    <m/>
    <x v="0"/>
    <m/>
    <s v="na"/>
    <s v="na"/>
    <s v="na"/>
  </r>
  <r>
    <n v="224"/>
    <n v="224"/>
    <s v="Aylan BERDJEGHLOUL"/>
    <s v="BEAY05072015"/>
    <x v="5"/>
    <m/>
    <m/>
    <m/>
    <x v="8"/>
    <x v="4"/>
    <x v="2"/>
    <x v="5"/>
    <x v="0"/>
    <x v="0"/>
    <x v="0"/>
    <d v="2020-10-12T00:00:00"/>
    <s v="A1"/>
    <s v="e0c02464-3bcd-431e-ae1b-2c4ed2caca45"/>
    <n v="5"/>
    <s v="Homme"/>
    <n v="131"/>
    <n v="18"/>
    <n v="10.5"/>
    <m/>
    <m/>
    <d v="1899-12-30T20:00:00"/>
    <d v="1899-12-30T07:21:00"/>
    <n v="682"/>
    <n v="621"/>
    <n v="91"/>
    <n v="61"/>
    <m/>
    <n v="29"/>
    <n v="91"/>
    <n v="8.9"/>
    <n v="14.3"/>
    <n v="45.7"/>
    <n v="14.3"/>
    <n v="25.8"/>
    <n v="103"/>
    <n v="37"/>
    <n v="3.3"/>
    <n v="107"/>
    <x v="117"/>
    <n v="128.80000000000001"/>
    <n v="60"/>
    <n v="3.57487922705314"/>
    <n v="3.893719806763285"/>
    <n v="123"/>
    <x v="41"/>
    <x v="53"/>
    <n v="4"/>
    <n v="1"/>
    <n v="2"/>
    <n v="24"/>
    <n v="29"/>
    <n v="14.7"/>
    <n v="15.1"/>
    <x v="13"/>
    <n v="4.5"/>
    <n v="2.2000000000000002"/>
    <n v="6"/>
    <n v="1.5"/>
    <n v="3.2"/>
    <n v="11"/>
    <n v="1.1000000000000001"/>
    <n v="79"/>
    <n v="97.2"/>
    <n v="0.1"/>
    <n v="77"/>
    <n v="108"/>
    <n v="48"/>
    <n v="2.1"/>
    <n v="64.7"/>
    <n v="2.9"/>
    <n v="3.9"/>
    <n v="63.4"/>
    <n v="97.6"/>
    <n v="63.4"/>
    <n v="100"/>
    <x v="0"/>
    <x v="0"/>
    <x v="0"/>
    <m/>
    <x v="0"/>
    <m/>
    <n v="6"/>
    <n v="6"/>
    <n v="5"/>
  </r>
  <r>
    <n v="225"/>
    <n v="225"/>
    <s v="Antoine CARRANZA"/>
    <s v="CAAN05092014"/>
    <x v="7"/>
    <s v="P"/>
    <s v="O"/>
    <m/>
    <x v="4"/>
    <x v="3"/>
    <x v="5"/>
    <x v="9"/>
    <x v="1"/>
    <x v="3"/>
    <x v="0"/>
    <d v="2020-10-02T00:00:00"/>
    <s v="A1"/>
    <s v="2cff3ac3-c7f2-44db-828c-6afda994ea5e"/>
    <n v="6"/>
    <s v="Homme"/>
    <n v="130"/>
    <n v="19"/>
    <n v="11.2"/>
    <m/>
    <m/>
    <d v="1899-12-30T20:45:00"/>
    <d v="1899-12-30T08:19:00"/>
    <n v="684"/>
    <n v="645.5"/>
    <n v="94"/>
    <n v="38.5"/>
    <m/>
    <n v="9.9"/>
    <n v="115"/>
    <n v="7"/>
    <n v="8.9"/>
    <n v="47.1"/>
    <n v="17.8"/>
    <n v="26.2"/>
    <n v="107"/>
    <n v="39"/>
    <n v="3.4"/>
    <n v="170"/>
    <x v="118"/>
    <n v="133.19999999999999"/>
    <n v="64.900000000000006"/>
    <n v="3.6250968241673123"/>
    <n v="3.9411309062742061"/>
    <n v="63"/>
    <x v="79"/>
    <x v="13"/>
    <n v="11"/>
    <n v="1"/>
    <n v="8"/>
    <n v="62"/>
    <n v="82"/>
    <n v="10.3"/>
    <n v="18"/>
    <x v="77"/>
    <n v="4.5999999999999996"/>
    <n v="8.6999999999999993"/>
    <n v="5.3"/>
    <n v="12"/>
    <n v="10.1"/>
    <n v="55"/>
    <n v="5.0999999999999996"/>
    <n v="80"/>
    <n v="96.2"/>
    <n v="0.4"/>
    <n v="74"/>
    <n v="133"/>
    <n v="32"/>
    <n v="1.1000000000000001"/>
    <n v="100"/>
    <n v="8.1"/>
    <n v="3.9"/>
    <n v="93.4"/>
    <n v="93.4"/>
    <n v="99.3"/>
    <n v="100"/>
    <x v="0"/>
    <x v="0"/>
    <x v="0"/>
    <m/>
    <x v="0"/>
    <m/>
    <n v="10"/>
    <n v="10"/>
    <n v="0"/>
  </r>
  <r>
    <n v="226"/>
    <n v="226"/>
    <s v="Bilal KHAMMAR"/>
    <s v="KHBI01012012"/>
    <x v="1"/>
    <m/>
    <m/>
    <m/>
    <x v="4"/>
    <x v="5"/>
    <x v="3"/>
    <x v="5"/>
    <x v="0"/>
    <x v="0"/>
    <x v="0"/>
    <d v="2020-09-28T00:00:00"/>
    <s v="A1"/>
    <s v="06a1576d-0b7b-4eab-a55b-0a08eff5c513"/>
    <n v="8"/>
    <s v="Homme"/>
    <n v="138"/>
    <n v="38"/>
    <n v="20"/>
    <m/>
    <m/>
    <d v="1899-12-30T20:20:00"/>
    <d v="1899-12-30T07:02:00"/>
    <n v="636"/>
    <n v="613"/>
    <n v="96"/>
    <n v="23.1"/>
    <m/>
    <n v="5.7"/>
    <n v="105.5"/>
    <n v="4.5"/>
    <n v="2.5"/>
    <n v="52"/>
    <n v="24.1"/>
    <n v="21.4"/>
    <n v="75"/>
    <n v="19"/>
    <n v="1.8"/>
    <n v="128"/>
    <x v="85"/>
    <n v="96.4"/>
    <n v="76.099999999999994"/>
    <n v="1.8597063621533443"/>
    <n v="2.0358890701468191"/>
    <n v="0"/>
    <x v="4"/>
    <x v="3"/>
    <n v="6"/>
    <n v="0"/>
    <n v="7"/>
    <n v="57"/>
    <n v="70"/>
    <n v="13"/>
    <n v="20.6"/>
    <x v="21"/>
    <n v="9.1999999999999993"/>
    <n v="6.2"/>
    <n v="6.2"/>
    <n v="7.7"/>
    <n v="6.3"/>
    <n v="22"/>
    <n v="2.2000000000000002"/>
    <n v="91"/>
    <n v="97.8"/>
    <n v="0"/>
    <n v="69"/>
    <n v="110"/>
    <n v="53"/>
    <n v="0.8"/>
    <n v="100"/>
    <n v="3.1"/>
    <n v="3.3"/>
    <n v="97.9"/>
    <n v="99.7"/>
    <n v="97.9"/>
    <n v="100"/>
    <x v="0"/>
    <x v="0"/>
    <x v="0"/>
    <m/>
    <x v="0"/>
    <m/>
    <n v="10"/>
    <n v="10"/>
    <n v="0"/>
  </r>
  <r>
    <n v="227"/>
    <n v="227"/>
    <s v="Eloah KHOUALDIA-FONTEAU"/>
    <s v="KHFOEL07032012"/>
    <x v="1"/>
    <m/>
    <m/>
    <m/>
    <x v="0"/>
    <x v="3"/>
    <x v="2"/>
    <x v="0"/>
    <x v="0"/>
    <x v="0"/>
    <x v="0"/>
    <d v="2020-09-25T00:00:00"/>
    <s v="A1"/>
    <s v="76eb0b0f-0d44-4aad-89e0-d84cc3057bc2"/>
    <n v="8"/>
    <s v="Homme"/>
    <n v="130"/>
    <n v="30"/>
    <n v="17.8"/>
    <m/>
    <m/>
    <d v="1899-12-30T22:00:00"/>
    <d v="1899-12-30T08:01:00"/>
    <n v="570"/>
    <n v="549.5"/>
    <n v="96"/>
    <n v="21.5"/>
    <m/>
    <n v="30.5"/>
    <n v="65.5"/>
    <n v="8.6"/>
    <n v="2.8"/>
    <n v="61"/>
    <n v="12.6"/>
    <n v="23.6"/>
    <n v="76"/>
    <n v="29"/>
    <n v="3.1"/>
    <n v="174"/>
    <x v="119"/>
    <n v="99.6"/>
    <n v="73.599999999999994"/>
    <n v="3.1665150136487714"/>
    <n v="3.5050045495905366"/>
    <n v="109"/>
    <x v="41"/>
    <x v="22"/>
    <n v="2"/>
    <n v="0"/>
    <n v="2"/>
    <n v="26"/>
    <n v="30"/>
    <n v="10.7"/>
    <n v="15.3"/>
    <x v="4"/>
    <n v="4.5999999999999996"/>
    <n v="2.9"/>
    <n v="1.8"/>
    <n v="4.2"/>
    <n v="2.9"/>
    <n v="21"/>
    <n v="2.2999999999999998"/>
    <n v="86"/>
    <n v="96.7"/>
    <n v="0"/>
    <n v="71"/>
    <n v="115"/>
    <n v="52"/>
    <n v="4.8"/>
    <n v="99.4"/>
    <n v="6.7"/>
    <n v="3.7"/>
    <n v="99.4"/>
    <n v="99.4"/>
    <n v="100"/>
    <n v="100"/>
    <x v="0"/>
    <x v="0"/>
    <x v="1"/>
    <m/>
    <x v="0"/>
    <m/>
    <n v="10"/>
    <n v="10"/>
    <n v="0"/>
  </r>
  <r>
    <n v="228"/>
    <n v="228"/>
    <s v="Carla ZANNOU"/>
    <s v="ZACA10042009"/>
    <x v="4"/>
    <m/>
    <m/>
    <m/>
    <x v="4"/>
    <x v="2"/>
    <x v="0"/>
    <x v="0"/>
    <x v="0"/>
    <x v="0"/>
    <x v="0"/>
    <d v="2020-09-25T00:00:00"/>
    <s v="A1"/>
    <s v="c28ebc68-c441-455c-8077-2fd97bd29539"/>
    <n v="11"/>
    <s v="Femme"/>
    <n v="165"/>
    <n v="79"/>
    <n v="29"/>
    <m/>
    <m/>
    <d v="1899-12-30T22:39:00"/>
    <d v="1899-12-30T09:33:00"/>
    <n v="654.5"/>
    <n v="631.5"/>
    <n v="96"/>
    <n v="23"/>
    <m/>
    <n v="7.5"/>
    <n v="168.5"/>
    <n v="3.5"/>
    <n v="3.3"/>
    <n v="51.5"/>
    <n v="21.2"/>
    <n v="24"/>
    <n v="78"/>
    <n v="21"/>
    <n v="1.9"/>
    <n v="60"/>
    <x v="120"/>
    <n v="102"/>
    <n v="72.7"/>
    <n v="1.995249406175772"/>
    <n v="2.1757719714964372"/>
    <n v="10"/>
    <x v="12"/>
    <x v="5"/>
    <n v="5"/>
    <n v="12"/>
    <n v="2"/>
    <n v="39"/>
    <n v="58"/>
    <n v="11.9"/>
    <n v="16"/>
    <x v="34"/>
    <n v="16.2"/>
    <n v="2.1"/>
    <n v="24.8"/>
    <n v="2.7"/>
    <n v="2.7"/>
    <n v="49"/>
    <n v="4.7"/>
    <n v="72"/>
    <n v="96.8"/>
    <n v="0.4"/>
    <n v="74"/>
    <n v="100"/>
    <n v="53"/>
    <n v="210"/>
    <n v="63.3"/>
    <n v="32.4"/>
    <n v="6.6"/>
    <n v="99.6"/>
    <n v="99.6"/>
    <n v="100"/>
    <n v="100"/>
    <x v="0"/>
    <x v="0"/>
    <x v="0"/>
    <m/>
    <x v="0"/>
    <m/>
    <n v="10"/>
    <n v="10"/>
    <n v="0"/>
  </r>
  <r>
    <n v="229"/>
    <n v="229"/>
    <s v="Celia DEPRE"/>
    <s v="DECE21102008"/>
    <x v="4"/>
    <m/>
    <m/>
    <m/>
    <x v="2"/>
    <x v="0"/>
    <x v="0"/>
    <x v="0"/>
    <x v="0"/>
    <x v="0"/>
    <x v="0"/>
    <d v="2020-09-18T00:00:00"/>
    <s v="A1"/>
    <s v="a08c7166-b5d7-4d07-a402-9d5333022d7c"/>
    <n v="11"/>
    <s v="Femme"/>
    <m/>
    <n v="75"/>
    <m/>
    <m/>
    <m/>
    <d v="1899-12-30T22:20:00"/>
    <d v="1899-12-30T07:27:00"/>
    <n v="547.1"/>
    <n v="512.5"/>
    <n v="94"/>
    <n v="34.6"/>
    <m/>
    <n v="7.6"/>
    <n v="69.099999999999994"/>
    <n v="6.3"/>
    <n v="8.5"/>
    <n v="44.5"/>
    <n v="20.9"/>
    <n v="26.1"/>
    <n v="85"/>
    <n v="29"/>
    <n v="3.2"/>
    <n v="56"/>
    <x v="3"/>
    <n v="111.1"/>
    <n v="65.400000000000006"/>
    <n v="3.3951219512195121"/>
    <n v="3.7697560975609758"/>
    <n v="6"/>
    <x v="29"/>
    <x v="5"/>
    <n v="0"/>
    <n v="1"/>
    <n v="0"/>
    <n v="12"/>
    <n v="13"/>
    <n v="7.8"/>
    <n v="19"/>
    <x v="72"/>
    <n v="0"/>
    <n v="2.1"/>
    <n v="1.4"/>
    <n v="1.5"/>
    <n v="1.8"/>
    <n v="9"/>
    <n v="1.1000000000000001"/>
    <n v="69"/>
    <n v="95.3"/>
    <n v="3.2"/>
    <n v="65"/>
    <n v="98"/>
    <n v="47"/>
    <n v="87.3"/>
    <n v="23"/>
    <n v="13.9"/>
    <n v="3.6"/>
    <n v="97.6"/>
    <n v="99.6"/>
    <n v="97.6"/>
    <n v="100"/>
    <x v="0"/>
    <x v="0"/>
    <x v="0"/>
    <m/>
    <x v="0"/>
    <m/>
    <n v="10"/>
    <n v="10"/>
    <n v="0"/>
  </r>
  <r>
    <n v="230"/>
    <n v="230"/>
    <s v="Maxime LONGFILS"/>
    <s v="LOMA07092006"/>
    <x v="9"/>
    <m/>
    <m/>
    <m/>
    <x v="0"/>
    <x v="1"/>
    <x v="0"/>
    <x v="0"/>
    <x v="0"/>
    <x v="0"/>
    <x v="0"/>
    <d v="2020-09-11T00:00:00"/>
    <s v="A1"/>
    <s v="115c5fa5-3f13-4f03-a715-5947674a50a1"/>
    <n v="14"/>
    <s v="Homme"/>
    <n v="167"/>
    <n v="84"/>
    <n v="30.1"/>
    <m/>
    <m/>
    <d v="1899-12-30T22:43:00"/>
    <d v="1899-12-30T09:08:00"/>
    <n v="624.29999999999995"/>
    <n v="611"/>
    <n v="98"/>
    <n v="13.3"/>
    <m/>
    <n v="0.1"/>
    <n v="86.5"/>
    <n v="2.1"/>
    <n v="3.4"/>
    <n v="53.8"/>
    <n v="19.600000000000001"/>
    <n v="23.2"/>
    <n v="68"/>
    <n v="14"/>
    <n v="1.3"/>
    <n v="81"/>
    <x v="84"/>
    <n v="91.2"/>
    <n v="73.400000000000006"/>
    <n v="1.3747954173486088"/>
    <n v="1.5024549918166938"/>
    <n v="4"/>
    <x v="90"/>
    <x v="3"/>
    <n v="4"/>
    <n v="0"/>
    <n v="4"/>
    <n v="59"/>
    <n v="62"/>
    <n v="11.8"/>
    <n v="25.2"/>
    <x v="82"/>
    <n v="9.8000000000000007"/>
    <n v="5"/>
    <n v="8.8000000000000007"/>
    <n v="5.3"/>
    <n v="4.3"/>
    <n v="45"/>
    <n v="4.4000000000000004"/>
    <n v="63"/>
    <n v="95.3"/>
    <n v="0"/>
    <n v="63"/>
    <n v="95"/>
    <n v="45"/>
    <n v="36"/>
    <n v="50"/>
    <n v="26.4"/>
    <n v="3.7"/>
    <n v="24.1"/>
    <n v="99.7"/>
    <n v="24.1"/>
    <n v="89.3"/>
    <x v="0"/>
    <x v="1"/>
    <x v="0"/>
    <m/>
    <x v="0"/>
    <m/>
    <n v="10"/>
    <n v="3"/>
    <s v="na"/>
  </r>
  <r>
    <n v="231"/>
    <n v="231"/>
    <s v="Amédee VUILLEMIN"/>
    <s v="VUAM03072016"/>
    <x v="2"/>
    <s v="P"/>
    <s v="O"/>
    <m/>
    <x v="2"/>
    <x v="4"/>
    <x v="5"/>
    <x v="0"/>
    <x v="0"/>
    <x v="0"/>
    <x v="0"/>
    <d v="2020-09-11T00:00:00"/>
    <s v="A1"/>
    <s v="4b8229a0-ef10-4564-901f-28dd69cfafcb"/>
    <n v="4"/>
    <s v="Homme"/>
    <n v="110"/>
    <n v="19.3"/>
    <n v="16"/>
    <m/>
    <m/>
    <d v="1899-12-30T20:59:00"/>
    <d v="1899-12-30T09:39:00"/>
    <n v="759"/>
    <n v="548.5"/>
    <n v="72"/>
    <n v="210.5"/>
    <m/>
    <n v="145"/>
    <n v="242.5"/>
    <n v="27.7"/>
    <n v="7"/>
    <n v="52.1"/>
    <n v="19.7"/>
    <n v="21.2"/>
    <n v="96"/>
    <n v="43"/>
    <n v="3.4"/>
    <n v="335"/>
    <x v="121"/>
    <n v="117.2"/>
    <n v="71.8"/>
    <n v="4.7037374658158617"/>
    <n v="5.0756608933454874"/>
    <n v="0"/>
    <x v="4"/>
    <x v="3"/>
    <n v="18"/>
    <n v="0"/>
    <n v="53"/>
    <n v="243"/>
    <n v="314"/>
    <n v="10.6"/>
    <n v="17.7"/>
    <x v="84"/>
    <n v="8.1999999999999993"/>
    <n v="41.4"/>
    <n v="24.7"/>
    <n v="41.2"/>
    <n v="31.7"/>
    <n v="90"/>
    <n v="9.8000000000000007"/>
    <n v="88"/>
    <n v="97.7"/>
    <n v="0.1"/>
    <n v="85"/>
    <n v="113"/>
    <n v="53"/>
    <n v="360.1"/>
    <n v="56.9"/>
    <n v="10.4"/>
    <n v="3.9"/>
    <n v="57.6"/>
    <n v="87"/>
    <n v="57.6"/>
    <n v="100"/>
    <x v="0"/>
    <x v="0"/>
    <x v="0"/>
    <m/>
    <x v="0"/>
    <m/>
    <n v="5"/>
    <n v="7"/>
    <n v="10"/>
  </r>
  <r>
    <n v="232"/>
    <n v="232"/>
    <s v="Nelson FERNANDES MORENO DE MOURA"/>
    <s v="FEMODEMONE03102007"/>
    <x v="3"/>
    <m/>
    <m/>
    <m/>
    <x v="2"/>
    <x v="0"/>
    <x v="0"/>
    <x v="0"/>
    <x v="0"/>
    <x v="0"/>
    <x v="0"/>
    <d v="2020-09-09T00:00:00"/>
    <s v="A1"/>
    <s v="5441e7a5-563c-479e-9ff1-54a44f27cfdb"/>
    <n v="12"/>
    <s v="Homme"/>
    <n v="166"/>
    <n v="89"/>
    <n v="32.299999999999997"/>
    <m/>
    <m/>
    <d v="1899-12-30T21:59:00"/>
    <d v="1899-12-30T08:54:00"/>
    <n v="648"/>
    <n v="625"/>
    <n v="96"/>
    <n v="23"/>
    <m/>
    <n v="6"/>
    <n v="142.5"/>
    <n v="4.4000000000000004"/>
    <n v="3.8"/>
    <n v="50.6"/>
    <n v="20.399999999999999"/>
    <n v="25.3"/>
    <n v="81"/>
    <n v="37"/>
    <n v="3.4"/>
    <n v="58"/>
    <x v="96"/>
    <n v="106.3"/>
    <n v="71"/>
    <n v="3.552"/>
    <n v="3.8784000000000001"/>
    <n v="0"/>
    <x v="4"/>
    <x v="3"/>
    <n v="1"/>
    <n v="0"/>
    <n v="4"/>
    <n v="29"/>
    <n v="34"/>
    <n v="10.3"/>
    <n v="17.5"/>
    <x v="4"/>
    <n v="6.8"/>
    <n v="2.1"/>
    <n v="4.7"/>
    <n v="2.2999999999999998"/>
    <n v="2.8"/>
    <n v="15"/>
    <n v="1.4"/>
    <n v="91"/>
    <n v="95.9"/>
    <n v="0"/>
    <n v="79"/>
    <n v="109"/>
    <n v="48"/>
    <n v="26.4"/>
    <n v="40.5"/>
    <n v="13.9"/>
    <n v="3.4"/>
    <n v="72.400000000000006"/>
    <n v="99.7"/>
    <n v="72.400000000000006"/>
    <n v="100"/>
    <x v="0"/>
    <x v="0"/>
    <x v="0"/>
    <m/>
    <x v="0"/>
    <m/>
    <n v="10"/>
    <n v="10"/>
    <n v="5"/>
  </r>
  <r>
    <n v="233"/>
    <n v="233"/>
    <s v="Ombeline MENARD"/>
    <s v="MEOM30092009"/>
    <x v="8"/>
    <m/>
    <m/>
    <m/>
    <x v="4"/>
    <x v="4"/>
    <x v="5"/>
    <x v="0"/>
    <x v="0"/>
    <x v="0"/>
    <x v="0"/>
    <d v="2020-09-09T00:00:00"/>
    <s v="A1"/>
    <s v="3763869a-f6f4-4fdf-b2b5-3253f1570b75"/>
    <n v="10"/>
    <s v="Femme"/>
    <n v="132"/>
    <n v="27"/>
    <n v="15.5"/>
    <m/>
    <m/>
    <d v="1899-12-30T20:50:00"/>
    <d v="1899-12-30T06:36:00"/>
    <n v="579"/>
    <n v="557.5"/>
    <n v="96"/>
    <n v="21.5"/>
    <m/>
    <n v="7.5"/>
    <n v="99.5"/>
    <n v="4.9000000000000004"/>
    <n v="6.1"/>
    <n v="49.7"/>
    <n v="17.399999999999999"/>
    <n v="26.8"/>
    <n v="78"/>
    <n v="24"/>
    <n v="2.5"/>
    <n v="137"/>
    <x v="65"/>
    <n v="104.8"/>
    <n v="67.099999999999994"/>
    <n v="2.5829596412556053"/>
    <n v="2.8520179372197307"/>
    <n v="6"/>
    <x v="23"/>
    <x v="5"/>
    <n v="7"/>
    <n v="0"/>
    <n v="8"/>
    <n v="35"/>
    <n v="50"/>
    <n v="11.5"/>
    <n v="17"/>
    <x v="43"/>
    <n v="1.2"/>
    <n v="6.9"/>
    <n v="3"/>
    <n v="8.4"/>
    <n v="7.1"/>
    <n v="26"/>
    <n v="2.8"/>
    <n v="91"/>
    <n v="95.8"/>
    <n v="0"/>
    <n v="71"/>
    <n v="122"/>
    <n v="54"/>
    <n v="6.4"/>
    <n v="27"/>
    <n v="9.6999999999999993"/>
    <n v="3.4"/>
    <n v="91"/>
    <n v="100"/>
    <n v="91"/>
    <n v="100"/>
    <x v="0"/>
    <x v="0"/>
    <x v="0"/>
    <m/>
    <x v="0"/>
    <m/>
    <n v="10"/>
    <n v="10"/>
    <n v="5"/>
  </r>
  <r>
    <n v="234"/>
    <n v="234"/>
    <s v="Lea POLIER"/>
    <s v="POLE13092011"/>
    <x v="1"/>
    <m/>
    <m/>
    <m/>
    <x v="1"/>
    <x v="0"/>
    <x v="0"/>
    <x v="0"/>
    <x v="0"/>
    <x v="0"/>
    <x v="0"/>
    <d v="2020-09-04T00:00:00"/>
    <s v="A1"/>
    <s v="84fd8f94-5532-4795-a008-7d79e1d33bd8"/>
    <n v="8"/>
    <s v="Femme"/>
    <n v="126"/>
    <n v="22"/>
    <n v="13.9"/>
    <m/>
    <m/>
    <d v="1899-12-30T21:22:00"/>
    <d v="1899-12-30T06:08:00"/>
    <n v="525"/>
    <n v="483"/>
    <n v="92"/>
    <n v="42"/>
    <m/>
    <n v="1.8"/>
    <n v="248"/>
    <n v="8.3000000000000007"/>
    <n v="5.7"/>
    <n v="41.2"/>
    <n v="31.9"/>
    <n v="21.2"/>
    <n v="43"/>
    <n v="10"/>
    <n v="1.1000000000000001"/>
    <n v="79"/>
    <x v="39"/>
    <n v="64.2"/>
    <n v="73.099999999999994"/>
    <n v="1.2422360248447204"/>
    <n v="1.3788819875776397"/>
    <n v="14"/>
    <x v="58"/>
    <x v="45"/>
    <n v="4"/>
    <n v="2"/>
    <n v="6"/>
    <n v="47"/>
    <n v="59"/>
    <n v="13.9"/>
    <n v="26.8"/>
    <x v="85"/>
    <n v="7"/>
    <n v="7.4"/>
    <n v="5.3"/>
    <n v="10.1"/>
    <n v="7.3"/>
    <n v="20"/>
    <n v="2.5"/>
    <n v="93"/>
    <n v="95.9"/>
    <n v="0"/>
    <n v="90"/>
    <n v="132"/>
    <n v="58"/>
    <n v="59.3"/>
    <n v="3.2"/>
    <n v="7.1"/>
    <n v="3.3"/>
    <n v="99.9"/>
    <n v="99.9"/>
    <n v="100"/>
    <n v="100"/>
    <x v="0"/>
    <x v="0"/>
    <x v="0"/>
    <m/>
    <x v="0"/>
    <m/>
    <s v="na"/>
    <s v="na"/>
    <s v="na"/>
  </r>
  <r>
    <n v="235"/>
    <n v="235"/>
    <s v="Isac BOCAGE MARCHAND"/>
    <s v="BOMAIS29032013"/>
    <x v="11"/>
    <m/>
    <m/>
    <m/>
    <x v="0"/>
    <x v="2"/>
    <x v="10"/>
    <x v="0"/>
    <x v="0"/>
    <x v="0"/>
    <x v="0"/>
    <d v="2020-09-02T00:00:00"/>
    <s v="A1"/>
    <s v="ec41bd6f-79a5-4065-a05f-5b5dd95cbba4"/>
    <n v="7"/>
    <s v="Homme"/>
    <n v="121"/>
    <n v="19"/>
    <n v="13"/>
    <m/>
    <m/>
    <d v="1899-12-30T20:30:00"/>
    <d v="1899-12-30T07:11:00"/>
    <n v="641.9"/>
    <n v="583.5"/>
    <n v="91"/>
    <n v="58.4"/>
    <m/>
    <n v="21.5"/>
    <n v="198"/>
    <n v="9.1"/>
    <n v="8.8000000000000007"/>
    <n v="48.4"/>
    <n v="19.3"/>
    <n v="23.5"/>
    <n v="87"/>
    <n v="34"/>
    <n v="3.2"/>
    <n v="192"/>
    <x v="122"/>
    <n v="110.5"/>
    <n v="67.7"/>
    <n v="3.4961439588688945"/>
    <n v="3.8251928020565553"/>
    <n v="167"/>
    <x v="103"/>
    <x v="57"/>
    <n v="18"/>
    <n v="0"/>
    <n v="3"/>
    <n v="32"/>
    <n v="53"/>
    <n v="14"/>
    <n v="24.1"/>
    <x v="43"/>
    <n v="4.8"/>
    <n v="5.6"/>
    <n v="6.6"/>
    <n v="5.0999999999999996"/>
    <n v="4.3"/>
    <n v="55"/>
    <n v="5.7"/>
    <n v="87"/>
    <n v="96.1"/>
    <n v="0"/>
    <n v="73"/>
    <n v="121"/>
    <n v="53"/>
    <n v="2.2999999999999998"/>
    <n v="59.1"/>
    <n v="4.5"/>
    <n v="4"/>
    <n v="99.9"/>
    <n v="99.9"/>
    <n v="100"/>
    <n v="100"/>
    <x v="0"/>
    <x v="0"/>
    <x v="0"/>
    <m/>
    <x v="0"/>
    <m/>
    <n v="10"/>
    <n v="10"/>
    <n v="0"/>
  </r>
  <r>
    <n v="236"/>
    <n v="236"/>
    <s v="Héloïse ERTAUD"/>
    <s v="ERHE19072017"/>
    <x v="8"/>
    <m/>
    <m/>
    <m/>
    <x v="0"/>
    <x v="3"/>
    <x v="2"/>
    <x v="8"/>
    <x v="0"/>
    <x v="0"/>
    <x v="0"/>
    <d v="2020-07-29T00:00:00"/>
    <s v="A1"/>
    <s v="b378d4ed-6cee-4729-9542-e6021eac4ff6"/>
    <n v="10"/>
    <s v="Femme"/>
    <n v="142"/>
    <n v="30"/>
    <n v="14.9"/>
    <m/>
    <m/>
    <d v="1899-12-30T22:30:00"/>
    <d v="1899-12-30T07:44:00"/>
    <n v="532.9"/>
    <n v="520.9"/>
    <n v="98"/>
    <n v="12"/>
    <m/>
    <n v="21.3"/>
    <n v="70.5"/>
    <n v="6"/>
    <n v="4.5"/>
    <n v="51.5"/>
    <n v="21.5"/>
    <n v="22.5"/>
    <n v="63"/>
    <n v="10"/>
    <n v="1.1000000000000001"/>
    <n v="79"/>
    <x v="102"/>
    <n v="85.5"/>
    <n v="73"/>
    <n v="1.1518525628719525"/>
    <n v="1.2785563447878672"/>
    <n v="3"/>
    <x v="4"/>
    <x v="3"/>
    <n v="12"/>
    <n v="1"/>
    <n v="4"/>
    <n v="30"/>
    <n v="47"/>
    <n v="12.2"/>
    <n v="16.899999999999999"/>
    <x v="43"/>
    <n v="8.1999999999999993"/>
    <n v="4.5999999999999996"/>
    <n v="6.1"/>
    <n v="4.4000000000000004"/>
    <n v="4.3"/>
    <n v="23"/>
    <n v="2.6"/>
    <n v="89"/>
    <n v="96.9"/>
    <n v="0"/>
    <n v="78"/>
    <n v="114"/>
    <n v="61"/>
    <n v="78.2"/>
    <n v="23.5"/>
    <n v="2.6"/>
    <n v="4.3"/>
    <n v="4.7"/>
    <n v="80"/>
    <n v="4.7"/>
    <n v="100"/>
    <x v="0"/>
    <x v="0"/>
    <x v="0"/>
    <m/>
    <x v="0"/>
    <m/>
    <n v="10"/>
    <n v="10"/>
    <n v="0"/>
  </r>
  <r>
    <n v="237"/>
    <n v="237"/>
    <s v="Tess VERDON"/>
    <s v="VETE27042004"/>
    <x v="12"/>
    <m/>
    <m/>
    <m/>
    <x v="5"/>
    <x v="0"/>
    <x v="0"/>
    <x v="0"/>
    <x v="0"/>
    <x v="0"/>
    <x v="0"/>
    <d v="2020-07-28T00:00:00"/>
    <s v="A1"/>
    <s v="5ce80328-ac7c-406f-b9e3-e59998e1364c"/>
    <n v="16"/>
    <s v="Femme"/>
    <n v="163"/>
    <n v="68"/>
    <n v="25.6"/>
    <m/>
    <m/>
    <d v="1899-12-30T22:10:00"/>
    <d v="1899-12-30T08:20:00"/>
    <n v="595.6"/>
    <n v="568"/>
    <n v="95"/>
    <n v="27.6"/>
    <m/>
    <n v="14.6"/>
    <n v="87"/>
    <n v="6.9"/>
    <n v="9.1999999999999993"/>
    <n v="45.1"/>
    <n v="20.5"/>
    <n v="25.3"/>
    <n v="113"/>
    <n v="35"/>
    <n v="3.5"/>
    <n v="186"/>
    <x v="19"/>
    <n v="138.30000000000001"/>
    <n v="65.599999999999994"/>
    <n v="3.6971830985915495"/>
    <n v="4.066901408450704"/>
    <n v="0"/>
    <x v="4"/>
    <x v="3"/>
    <n v="15"/>
    <n v="3"/>
    <n v="5"/>
    <n v="140"/>
    <n v="163"/>
    <n v="11.5"/>
    <n v="22.9"/>
    <x v="86"/>
    <n v="12.1"/>
    <n v="18.899999999999999"/>
    <n v="16.600000000000001"/>
    <n v="12"/>
    <n v="15.1"/>
    <n v="112"/>
    <n v="11.8"/>
    <n v="88"/>
    <n v="96"/>
    <n v="0.1"/>
    <n v="76"/>
    <n v="122"/>
    <n v="57"/>
    <n v="2"/>
    <n v="17.5"/>
    <n v="3.5"/>
    <n v="4.2"/>
    <n v="99.9"/>
    <n v="99.9"/>
    <n v="100"/>
    <n v="100"/>
    <x v="0"/>
    <x v="1"/>
    <x v="0"/>
    <m/>
    <x v="0"/>
    <m/>
    <n v="8"/>
    <n v="9"/>
    <n v="1"/>
  </r>
  <r>
    <n v="238"/>
    <n v="238"/>
    <s v="Suzanne ROUSSEL"/>
    <s v="ROSU13052008"/>
    <x v="3"/>
    <m/>
    <m/>
    <m/>
    <x v="4"/>
    <x v="2"/>
    <x v="0"/>
    <x v="0"/>
    <x v="0"/>
    <x v="0"/>
    <x v="0"/>
    <d v="2020-07-24T00:00:00"/>
    <s v="A1"/>
    <s v="375d1e90-687b-437a-98df-4fcc42471102"/>
    <n v="12"/>
    <s v="Femme"/>
    <n v="148"/>
    <n v="38"/>
    <n v="17.3"/>
    <m/>
    <m/>
    <d v="1899-12-30T22:45:00"/>
    <d v="1899-12-30T08:06:00"/>
    <n v="560.6"/>
    <n v="449"/>
    <n v="80"/>
    <n v="111.6"/>
    <m/>
    <n v="38.299999999999997"/>
    <n v="238.8"/>
    <n v="19.899999999999999"/>
    <n v="6.8"/>
    <n v="54.7"/>
    <n v="20.5"/>
    <n v="18"/>
    <n v="83"/>
    <n v="22"/>
    <n v="2.4"/>
    <n v="102"/>
    <x v="30"/>
    <n v="101"/>
    <n v="75.2"/>
    <n v="2.9398663697104679"/>
    <n v="3.2605790645879731"/>
    <n v="3"/>
    <x v="97"/>
    <x v="45"/>
    <n v="11"/>
    <n v="3"/>
    <n v="5"/>
    <n v="22"/>
    <n v="41"/>
    <n v="14.2"/>
    <n v="20.399999999999999"/>
    <x v="34"/>
    <n v="4.4000000000000004"/>
    <n v="5.7"/>
    <n v="6.1"/>
    <n v="4.0999999999999996"/>
    <n v="5.6"/>
    <n v="28"/>
    <n v="3.7"/>
    <n v="92"/>
    <n v="95.8"/>
    <n v="0"/>
    <n v="82"/>
    <n v="125"/>
    <n v="59"/>
    <n v="0.5"/>
    <n v="50"/>
    <n v="9.1"/>
    <n v="3.3"/>
    <n v="60.1"/>
    <n v="99.8"/>
    <n v="60.1"/>
    <n v="100"/>
    <x v="0"/>
    <x v="0"/>
    <x v="0"/>
    <m/>
    <x v="0"/>
    <m/>
    <n v="10"/>
    <n v="8"/>
    <n v="1"/>
  </r>
  <r>
    <n v="239"/>
    <n v="239"/>
    <s v="Léa POTEAUX"/>
    <s v="POLE20062015"/>
    <x v="5"/>
    <m/>
    <m/>
    <m/>
    <x v="2"/>
    <x v="5"/>
    <x v="0"/>
    <x v="0"/>
    <x v="0"/>
    <x v="0"/>
    <x v="0"/>
    <d v="2020-07-20T00:00:00"/>
    <s v="A1"/>
    <s v="4fb8c120-43eb-47e0-b69c-1c286ce227ae"/>
    <n v="5"/>
    <s v="Femme"/>
    <n v="120"/>
    <n v="20"/>
    <n v="13.9"/>
    <m/>
    <m/>
    <d v="1899-12-30T19:40:00"/>
    <d v="1899-12-30T07:08:00"/>
    <n v="683.5"/>
    <n v="602.5"/>
    <n v="88"/>
    <n v="81"/>
    <m/>
    <n v="5.0999999999999996"/>
    <n v="167"/>
    <n v="12.5"/>
    <n v="11.5"/>
    <n v="53.5"/>
    <n v="11.8"/>
    <n v="23.2"/>
    <n v="87"/>
    <n v="37"/>
    <n v="3.2"/>
    <n v="130"/>
    <x v="12"/>
    <n v="110.2"/>
    <n v="65.3"/>
    <n v="3.6846473029045641"/>
    <n v="4.0033195020746888"/>
    <n v="47"/>
    <x v="27"/>
    <x v="58"/>
    <n v="3"/>
    <n v="10"/>
    <n v="2"/>
    <n v="50"/>
    <n v="65"/>
    <n v="15.7"/>
    <n v="28.9"/>
    <x v="76"/>
    <n v="6"/>
    <n v="6.7"/>
    <n v="7.9"/>
    <n v="5.2"/>
    <n v="6.7"/>
    <n v="40"/>
    <n v="4"/>
    <n v="86"/>
    <n v="96.6"/>
    <n v="0"/>
    <n v="100"/>
    <n v="131"/>
    <n v="31"/>
    <n v="351.6"/>
    <n v="65.599999999999994"/>
    <n v="3.3"/>
    <n v="3.8"/>
    <n v="97"/>
    <n v="97"/>
    <n v="100"/>
    <n v="100"/>
    <x v="0"/>
    <x v="0"/>
    <x v="1"/>
    <m/>
    <x v="0"/>
    <m/>
    <n v="10"/>
    <n v="10"/>
    <n v="0"/>
  </r>
  <r>
    <n v="240"/>
    <n v="240"/>
    <s v="Eden BERREBI"/>
    <s v="BEED18072012"/>
    <x v="11"/>
    <m/>
    <m/>
    <m/>
    <x v="1"/>
    <x v="4"/>
    <x v="9"/>
    <x v="0"/>
    <x v="0"/>
    <x v="0"/>
    <x v="0"/>
    <d v="2020-07-16T00:00:00"/>
    <s v="A1"/>
    <s v="55396f67-7a59-4e76-b72c-40c44cf64a83"/>
    <n v="7"/>
    <s v="Femme"/>
    <n v="137"/>
    <n v="33"/>
    <n v="17.600000000000001"/>
    <m/>
    <m/>
    <d v="1899-12-30T19:30:00"/>
    <d v="1899-12-30T12:50:00"/>
    <n v="1021.5"/>
    <n v="998"/>
    <n v="98"/>
    <n v="28"/>
    <m/>
    <n v="13.8"/>
    <n v="170.5"/>
    <n v="4"/>
    <n v="1.9"/>
    <n v="39"/>
    <n v="25.7"/>
    <n v="33.4"/>
    <n v="61"/>
    <n v="4"/>
    <n v="0.2"/>
    <n v="229"/>
    <x v="41"/>
    <n v="94.4"/>
    <n v="64.7"/>
    <n v="0.24048096192384769"/>
    <n v="0.25250501002004005"/>
    <n v="13"/>
    <x v="104"/>
    <x v="3"/>
    <n v="1"/>
    <n v="26"/>
    <n v="0"/>
    <n v="85"/>
    <n v="112"/>
    <n v="18.600000000000001"/>
    <n v="22.7"/>
    <x v="44"/>
    <n v="13"/>
    <n v="3.6"/>
    <n v="10.1"/>
    <n v="3.3"/>
    <n v="0"/>
    <n v="35"/>
    <n v="2.1"/>
    <n v="91"/>
    <n v="96.9"/>
    <n v="0"/>
    <n v="66"/>
    <n v="115"/>
    <n v="47"/>
    <n v="97.2"/>
    <n v="26.3"/>
    <n v="3"/>
    <n v="3.2"/>
    <n v="62.4"/>
    <n v="62.4"/>
    <n v="70.8"/>
    <n v="64.5"/>
    <x v="0"/>
    <x v="0"/>
    <x v="0"/>
    <m/>
    <x v="0"/>
    <m/>
    <n v="10"/>
    <n v="10"/>
    <n v="0"/>
  </r>
  <r>
    <n v="241"/>
    <n v="241"/>
    <s v="Ela AMMADJ"/>
    <s v="AMEL06102011"/>
    <x v="1"/>
    <m/>
    <m/>
    <m/>
    <x v="1"/>
    <x v="9"/>
    <x v="0"/>
    <x v="0"/>
    <x v="0"/>
    <x v="0"/>
    <x v="0"/>
    <d v="2020-07-13T00:00:00"/>
    <s v="A1"/>
    <s v="1efd2de6-9d11-4254-a2ea-6ddc76b8d8dd"/>
    <n v="8"/>
    <s v="Femme"/>
    <n v="132"/>
    <n v="26"/>
    <n v="14.9"/>
    <m/>
    <m/>
    <d v="1899-12-30T23:00:00"/>
    <d v="1899-12-30T10:18:00"/>
    <n v="677.5"/>
    <n v="584.5"/>
    <n v="86"/>
    <n v="93"/>
    <m/>
    <n v="18.399999999999999"/>
    <n v="208.4"/>
    <n v="13.7"/>
    <n v="6.8"/>
    <n v="48.3"/>
    <n v="20.5"/>
    <n v="24.3"/>
    <n v="55"/>
    <n v="16"/>
    <n v="1.4"/>
    <n v="39"/>
    <x v="123"/>
    <n v="79.3"/>
    <n v="68.8"/>
    <n v="1.6424294268605646"/>
    <n v="1.786142001710864"/>
    <n v="9"/>
    <x v="50"/>
    <x v="3"/>
    <n v="5"/>
    <n v="1"/>
    <n v="0"/>
    <n v="14"/>
    <n v="20"/>
    <n v="14.1"/>
    <n v="19.7"/>
    <x v="59"/>
    <n v="2.1"/>
    <n v="2"/>
    <n v="0"/>
    <n v="2.1"/>
    <n v="1"/>
    <n v="11"/>
    <n v="1.1000000000000001"/>
    <n v="94"/>
    <n v="97.1"/>
    <n v="0"/>
    <n v="74"/>
    <n v="130"/>
    <n v="52"/>
    <n v="133.1"/>
    <n v="60.7"/>
    <n v="11.1"/>
    <n v="3.1"/>
    <n v="99.4"/>
    <n v="99.4"/>
    <n v="100"/>
    <n v="100"/>
    <x v="0"/>
    <x v="0"/>
    <x v="1"/>
    <m/>
    <x v="0"/>
    <m/>
    <n v="10"/>
    <n v="10"/>
    <n v="0"/>
  </r>
  <r>
    <n v="242"/>
    <n v="242"/>
    <s v="Amélie PERTAYS"/>
    <s v="PEAM28122013"/>
    <x v="7"/>
    <m/>
    <m/>
    <m/>
    <x v="0"/>
    <x v="0"/>
    <x v="0"/>
    <x v="0"/>
    <x v="0"/>
    <x v="0"/>
    <x v="0"/>
    <d v="2020-07-08T00:00:00"/>
    <s v="A1"/>
    <s v="291846d4-b3a0-427e-bd80-5ee9aa342033"/>
    <n v="6"/>
    <s v="Femme"/>
    <n v="116"/>
    <n v="22"/>
    <n v="16.3"/>
    <m/>
    <m/>
    <d v="1899-12-30T22:15:00"/>
    <d v="1899-12-30T08:14:00"/>
    <n v="555.70000000000005"/>
    <n v="543.70000000000005"/>
    <n v="98"/>
    <n v="12"/>
    <m/>
    <n v="43.8"/>
    <n v="97.5"/>
    <n v="9.3000000000000007"/>
    <n v="6.5"/>
    <n v="49.1"/>
    <n v="17.899999999999999"/>
    <n v="26.4"/>
    <n v="83"/>
    <n v="17"/>
    <n v="1.8"/>
    <n v="80"/>
    <x v="10"/>
    <n v="109.4"/>
    <n v="67"/>
    <n v="1.8760345778922198"/>
    <n v="2.0746735331984549"/>
    <n v="0"/>
    <x v="4"/>
    <x v="3"/>
    <n v="2"/>
    <n v="4"/>
    <n v="8"/>
    <n v="15"/>
    <n v="29"/>
    <n v="12.4"/>
    <n v="18.100000000000001"/>
    <x v="16"/>
    <n v="2.5"/>
    <n v="3.4"/>
    <n v="4.4000000000000004"/>
    <n v="1.9"/>
    <n v="4.4000000000000004"/>
    <n v="14"/>
    <n v="1.5"/>
    <n v="90"/>
    <n v="97.8"/>
    <n v="0"/>
    <n v="92"/>
    <n v="111"/>
    <n v="69"/>
    <n v="2.7"/>
    <n v="34.9"/>
    <n v="10.5"/>
    <n v="3.4"/>
    <n v="94.5"/>
    <n v="94.5"/>
    <n v="100"/>
    <n v="98.3"/>
    <x v="0"/>
    <x v="0"/>
    <x v="0"/>
    <m/>
    <x v="0"/>
    <m/>
    <n v="10"/>
    <n v="10"/>
    <n v="0"/>
  </r>
  <r>
    <n v="243"/>
    <n v="243"/>
    <s v="Hyppolite GARREL BELLANGER"/>
    <s v="GABEHY06032013"/>
    <x v="11"/>
    <m/>
    <m/>
    <m/>
    <x v="0"/>
    <x v="0"/>
    <x v="0"/>
    <x v="0"/>
    <x v="0"/>
    <x v="0"/>
    <x v="0"/>
    <d v="2020-07-06T00:00:00"/>
    <s v="A1"/>
    <s v="418d1650-196f-4802-809e-a6bc49ac694d"/>
    <n v="7"/>
    <s v="Homme"/>
    <n v="126"/>
    <n v="25"/>
    <n v="15.7"/>
    <m/>
    <m/>
    <d v="1899-12-30T21:15:00"/>
    <d v="1899-12-30T09:24:00"/>
    <n v="693"/>
    <n v="487"/>
    <n v="70"/>
    <n v="206"/>
    <m/>
    <n v="36.9"/>
    <n v="136.5"/>
    <n v="33.299999999999997"/>
    <n v="7.4"/>
    <n v="40"/>
    <n v="30.3"/>
    <n v="22.3"/>
    <n v="83"/>
    <n v="24"/>
    <n v="2.1"/>
    <n v="81"/>
    <x v="17"/>
    <n v="105.3"/>
    <n v="70.3"/>
    <n v="2.9568788501026693"/>
    <n v="3.2156057494866528"/>
    <n v="23"/>
    <x v="60"/>
    <x v="1"/>
    <n v="0"/>
    <n v="0"/>
    <n v="2"/>
    <n v="14"/>
    <n v="16"/>
    <n v="11.2"/>
    <n v="12.7"/>
    <x v="37"/>
    <n v="1.1000000000000001"/>
    <n v="2.2000000000000002"/>
    <n v="1.7"/>
    <n v="4"/>
    <n v="2.1"/>
    <n v="1"/>
    <n v="0.1"/>
    <n v="95"/>
    <n v="97.5"/>
    <n v="0"/>
    <n v="71"/>
    <n v="121"/>
    <n v="51"/>
    <n v="151.6"/>
    <n v="30.6"/>
    <n v="25.3"/>
    <n v="3"/>
    <n v="100"/>
    <n v="100"/>
    <n v="100"/>
    <n v="100"/>
    <x v="0"/>
    <x v="0"/>
    <x v="0"/>
    <m/>
    <x v="0"/>
    <m/>
    <n v="10"/>
    <n v="10"/>
    <n v="0"/>
  </r>
  <r>
    <n v="244"/>
    <n v="244"/>
    <s v="Lounes GAOUAOUI"/>
    <s v="GALO0412009"/>
    <x v="8"/>
    <m/>
    <m/>
    <m/>
    <x v="2"/>
    <x v="0"/>
    <x v="0"/>
    <x v="0"/>
    <x v="0"/>
    <x v="0"/>
    <x v="0"/>
    <d v="2020-07-06T00:00:00"/>
    <s v="A1"/>
    <s v="ff575ea2-1930-4422-a3ee-6f6b9f21bde9"/>
    <n v="10"/>
    <s v="Homme"/>
    <n v="138"/>
    <n v="42"/>
    <n v="22.1"/>
    <m/>
    <m/>
    <d v="1899-12-30T21:10:00"/>
    <d v="1899-12-30T07:03:00"/>
    <n v="592.5"/>
    <n v="550.5"/>
    <n v="93"/>
    <n v="42.1"/>
    <m/>
    <n v="10.5"/>
    <n v="146.5"/>
    <n v="7.1"/>
    <n v="4.7"/>
    <n v="56.9"/>
    <n v="12.1"/>
    <n v="26.2"/>
    <n v="67"/>
    <n v="17"/>
    <n v="1.7"/>
    <n v="129"/>
    <x v="124"/>
    <n v="93.2"/>
    <n v="69"/>
    <n v="1.8528610354223434"/>
    <n v="2.0381471389645776"/>
    <n v="14"/>
    <x v="51"/>
    <x v="15"/>
    <n v="1"/>
    <n v="1"/>
    <n v="1"/>
    <n v="57"/>
    <n v="60"/>
    <n v="13.2"/>
    <n v="20"/>
    <x v="76"/>
    <n v="7.1"/>
    <n v="6.4"/>
    <n v="12.9"/>
    <n v="7.4"/>
    <n v="9.6999999999999993"/>
    <n v="20"/>
    <n v="2.2000000000000002"/>
    <n v="92"/>
    <n v="97.1"/>
    <n v="0"/>
    <n v="76"/>
    <n v="116"/>
    <n v="51"/>
    <n v="36"/>
    <n v="47.7"/>
    <n v="17.600000000000001"/>
    <n v="3.4"/>
    <n v="76.7"/>
    <n v="99.8"/>
    <n v="76.7"/>
    <n v="100"/>
    <x v="0"/>
    <x v="0"/>
    <x v="0"/>
    <m/>
    <x v="0"/>
    <m/>
    <n v="10"/>
    <n v="10"/>
    <n v="5"/>
  </r>
  <r>
    <n v="245"/>
    <n v="245"/>
    <s v="Gabriel RAUBER"/>
    <s v="RAGA24042009"/>
    <x v="4"/>
    <m/>
    <m/>
    <m/>
    <x v="8"/>
    <x v="3"/>
    <x v="7"/>
    <x v="8"/>
    <x v="0"/>
    <x v="0"/>
    <x v="0"/>
    <d v="2020-07-03T00:00:00"/>
    <s v="A1"/>
    <s v="ed286c91-d7cf-4dd3-91b8-d7defd937ff3"/>
    <n v="11"/>
    <s v="Homme"/>
    <n v="150"/>
    <n v="35"/>
    <n v="15.6"/>
    <m/>
    <m/>
    <d v="1899-12-30T21:41:00"/>
    <d v="1899-12-30T10:17:00"/>
    <n v="755.9"/>
    <n v="716.4"/>
    <n v="95"/>
    <n v="39.5"/>
    <m/>
    <n v="0.1"/>
    <n v="133"/>
    <n v="5.2"/>
    <n v="4.9000000000000004"/>
    <n v="50.2"/>
    <n v="17.399999999999999"/>
    <n v="27.5"/>
    <n v="104"/>
    <n v="45"/>
    <n v="3.6"/>
    <n v="125"/>
    <x v="125"/>
    <n v="131.5"/>
    <n v="67.599999999999994"/>
    <n v="3.7688442211055277"/>
    <n v="4.0703517587939704"/>
    <n v="29"/>
    <x v="62"/>
    <x v="38"/>
    <n v="7"/>
    <n v="1"/>
    <n v="1"/>
    <n v="30"/>
    <n v="39"/>
    <n v="13.7"/>
    <n v="40.1"/>
    <x v="4"/>
    <n v="6.1"/>
    <n v="2.2000000000000002"/>
    <n v="3.2"/>
    <n v="4.4000000000000004"/>
    <n v="4.5"/>
    <n v="26"/>
    <n v="2.2000000000000002"/>
    <n v="90"/>
    <n v="96.9"/>
    <n v="0"/>
    <n v="59"/>
    <n v="126"/>
    <n v="47"/>
    <n v="40.5"/>
    <n v="58.6"/>
    <n v="7.3"/>
    <n v="3.1"/>
    <n v="85.5"/>
    <n v="100"/>
    <n v="100"/>
    <n v="85.5"/>
    <x v="0"/>
    <x v="0"/>
    <x v="0"/>
    <m/>
    <x v="0"/>
    <m/>
    <s v="na"/>
    <s v="na"/>
    <s v="na"/>
  </r>
  <r>
    <n v="246"/>
    <n v="246"/>
    <s v="Gwladys SAULNIER"/>
    <s v="SAGW13062003"/>
    <x v="14"/>
    <m/>
    <m/>
    <m/>
    <x v="7"/>
    <x v="0"/>
    <x v="0"/>
    <x v="0"/>
    <x v="0"/>
    <x v="0"/>
    <x v="0"/>
    <d v="2020-07-01T00:00:00"/>
    <s v="A1"/>
    <s v="d0467113-9657-46ec-b53b-87509ad0b4f2"/>
    <n v="17"/>
    <s v="Femme"/>
    <n v="168"/>
    <n v="67"/>
    <n v="23.7"/>
    <m/>
    <m/>
    <d v="1899-12-30T23:30:00"/>
    <d v="1899-12-30T10:27:00"/>
    <n v="657.6"/>
    <n v="617"/>
    <n v="94"/>
    <n v="40.6"/>
    <m/>
    <n v="15"/>
    <n v="92"/>
    <n v="6.2"/>
    <n v="6.4"/>
    <n v="47.3"/>
    <n v="19.2"/>
    <n v="27.1"/>
    <n v="82"/>
    <n v="26"/>
    <n v="2.4"/>
    <n v="183"/>
    <x v="38"/>
    <n v="109.1"/>
    <n v="66.5"/>
    <n v="2.528363047001621"/>
    <n v="2.7617504051863859"/>
    <n v="0"/>
    <x v="4"/>
    <x v="3"/>
    <n v="2"/>
    <n v="9"/>
    <n v="15"/>
    <n v="189"/>
    <n v="215"/>
    <n v="18.600000000000001"/>
    <n v="23.6"/>
    <x v="87"/>
    <n v="27.3"/>
    <n v="18.5"/>
    <n v="18.2"/>
    <n v="5.9"/>
    <n v="16"/>
    <n v="156"/>
    <n v="15.2"/>
    <n v="89"/>
    <n v="96"/>
    <n v="0"/>
    <n v="60"/>
    <n v="94"/>
    <n v="47"/>
    <n v="38.4"/>
    <n v="25.9"/>
    <n v="4.3"/>
    <n v="3.5"/>
    <n v="100"/>
    <n v="100"/>
    <n v="100"/>
    <n v="100"/>
    <x v="0"/>
    <x v="0"/>
    <x v="0"/>
    <m/>
    <x v="1"/>
    <m/>
    <n v="5"/>
    <n v="9"/>
    <n v="6"/>
  </r>
  <r>
    <n v="247"/>
    <n v="247"/>
    <s v="Eliott CASAL"/>
    <s v="CAEL27092011"/>
    <x v="1"/>
    <m/>
    <m/>
    <m/>
    <x v="4"/>
    <x v="0"/>
    <x v="0"/>
    <x v="0"/>
    <x v="0"/>
    <x v="0"/>
    <x v="0"/>
    <d v="2020-07-01T00:00:00"/>
    <s v="A1"/>
    <s v="e46230eb-cfc6-4d5d-a5d2-35479486037b"/>
    <n v="8"/>
    <s v="Homme"/>
    <n v="132"/>
    <n v="28"/>
    <n v="16.100000000000001"/>
    <m/>
    <m/>
    <d v="1899-12-30T20:10:00"/>
    <d v="1899-12-30T07:53:00"/>
    <n v="702.5"/>
    <n v="584"/>
    <n v="83"/>
    <n v="118.5"/>
    <m/>
    <n v="38.299999999999997"/>
    <n v="143.30000000000001"/>
    <n v="16.899999999999999"/>
    <n v="5.5"/>
    <n v="44"/>
    <n v="21.7"/>
    <n v="28.9"/>
    <n v="56"/>
    <n v="16"/>
    <n v="1.4"/>
    <n v="99"/>
    <x v="88"/>
    <n v="84.9"/>
    <n v="65.7"/>
    <n v="1.6438356164383561"/>
    <n v="1.7876712328767124"/>
    <n v="154"/>
    <x v="105"/>
    <x v="43"/>
    <n v="3"/>
    <n v="0"/>
    <n v="1"/>
    <n v="5"/>
    <n v="9"/>
    <n v="11.9"/>
    <n v="23.3"/>
    <x v="19"/>
    <n v="0.7"/>
    <n v="1"/>
    <n v="3.2"/>
    <n v="0.8"/>
    <n v="0.9"/>
    <n v="6"/>
    <n v="0.6"/>
    <n v="94"/>
    <n v="97.6"/>
    <n v="0"/>
    <n v="70"/>
    <n v="116"/>
    <n v="51"/>
    <n v="6.4"/>
    <n v="47.4"/>
    <n v="8"/>
    <n v="3"/>
    <n v="99.2"/>
    <n v="99.2"/>
    <n v="100"/>
    <n v="99.6"/>
    <x v="0"/>
    <x v="0"/>
    <x v="0"/>
    <m/>
    <x v="0"/>
    <m/>
    <n v="5"/>
    <n v="10"/>
    <n v="0"/>
  </r>
  <r>
    <n v="248"/>
    <n v="248"/>
    <s v="Valentin POSTIC"/>
    <s v="POVA07042004"/>
    <x v="12"/>
    <m/>
    <m/>
    <m/>
    <x v="6"/>
    <x v="0"/>
    <x v="0"/>
    <x v="0"/>
    <x v="0"/>
    <x v="0"/>
    <x v="0"/>
    <d v="2020-06-29T00:00:00"/>
    <s v="A1"/>
    <s v="aacaf9cf-2601-4ec9-9113-06487e4e7abe"/>
    <n v="16"/>
    <s v="Homme"/>
    <n v="171"/>
    <n v="57"/>
    <n v="19.5"/>
    <m/>
    <m/>
    <d v="1899-12-30T22:48:00"/>
    <d v="1899-12-30T07:59:00"/>
    <n v="507.1"/>
    <n v="482.6"/>
    <n v="95"/>
    <n v="24"/>
    <m/>
    <n v="44.3"/>
    <n v="41"/>
    <n v="10.7"/>
    <n v="5.5"/>
    <n v="45"/>
    <n v="20.7"/>
    <n v="28.8"/>
    <n v="75"/>
    <n v="22"/>
    <n v="2.6"/>
    <n v="75"/>
    <x v="60"/>
    <n v="103.8"/>
    <n v="65.7"/>
    <n v="2.7351844177372562"/>
    <n v="3.0584334852880231"/>
    <n v="0"/>
    <x v="4"/>
    <x v="3"/>
    <n v="9"/>
    <n v="4"/>
    <n v="0"/>
    <n v="29"/>
    <n v="42"/>
    <n v="14.1"/>
    <n v="28.2"/>
    <x v="26"/>
    <n v="5.6"/>
    <n v="5.0999999999999996"/>
    <n v="17.3"/>
    <n v="2.7"/>
    <n v="4.7"/>
    <n v="30"/>
    <n v="3.7"/>
    <n v="88"/>
    <n v="95.5"/>
    <n v="0"/>
    <n v="52"/>
    <n v="101"/>
    <n v="41"/>
    <n v="23"/>
    <n v="81.400000000000006"/>
    <n v="9.9"/>
    <n v="3.6"/>
    <n v="99"/>
    <n v="99"/>
    <n v="100"/>
    <n v="100"/>
    <x v="0"/>
    <x v="0"/>
    <x v="0"/>
    <m/>
    <x v="0"/>
    <m/>
    <n v="8"/>
    <n v="10"/>
    <n v="0"/>
  </r>
  <r>
    <n v="249"/>
    <n v="249"/>
    <s v="Maelys BONKENDO MOLA"/>
    <s v="BOMOMA27092011"/>
    <x v="1"/>
    <m/>
    <m/>
    <m/>
    <x v="6"/>
    <x v="0"/>
    <x v="0"/>
    <x v="0"/>
    <x v="0"/>
    <x v="0"/>
    <x v="0"/>
    <d v="2020-06-25T00:00:00"/>
    <s v="A1"/>
    <s v="3b4c4a58-f84c-4cea-a41e-3b6119373fa1"/>
    <n v="8"/>
    <s v="Femme"/>
    <n v="154"/>
    <n v="54"/>
    <n v="22.8"/>
    <m/>
    <m/>
    <d v="1899-12-30T21:00:00"/>
    <d v="1899-12-30T06:14:00"/>
    <n v="523.70000000000005"/>
    <n v="501"/>
    <n v="96"/>
    <n v="22.7"/>
    <m/>
    <n v="30.3"/>
    <n v="102.5"/>
    <n v="9.6"/>
    <n v="5.3"/>
    <n v="48.5"/>
    <n v="25.1"/>
    <n v="21.1"/>
    <n v="50"/>
    <n v="23"/>
    <n v="2.6"/>
    <n v="86"/>
    <x v="117"/>
    <n v="71.099999999999994"/>
    <n v="73.599999999999994"/>
    <n v="2.7544910179640718"/>
    <n v="3.0658682634730541"/>
    <n v="0"/>
    <x v="4"/>
    <x v="4"/>
    <n v="0"/>
    <n v="4"/>
    <n v="4"/>
    <n v="57"/>
    <n v="65"/>
    <n v="11"/>
    <n v="27.1"/>
    <x v="88"/>
    <n v="9.6999999999999993"/>
    <n v="7.3"/>
    <n v="9.1"/>
    <n v="5"/>
    <n v="5.5"/>
    <n v="50"/>
    <n v="6"/>
    <n v="88"/>
    <n v="96.3"/>
    <n v="0"/>
    <n v="86"/>
    <n v="110"/>
    <n v="68"/>
    <n v="25.2"/>
    <n v="7.2"/>
    <n v="17.5"/>
    <n v="3.3"/>
    <n v="91.7"/>
    <n v="98.1"/>
    <n v="96.5"/>
    <n v="91.7"/>
    <x v="0"/>
    <x v="0"/>
    <x v="0"/>
    <m/>
    <x v="0"/>
    <m/>
    <n v="10"/>
    <n v="10"/>
    <n v="3"/>
  </r>
  <r>
    <n v="250"/>
    <n v="250"/>
    <s v="Emma RAUBER"/>
    <s v="RAEM11122012"/>
    <x v="11"/>
    <m/>
    <m/>
    <m/>
    <x v="4"/>
    <x v="1"/>
    <x v="3"/>
    <x v="0"/>
    <x v="0"/>
    <x v="0"/>
    <x v="0"/>
    <d v="2020-06-24T00:00:00"/>
    <s v="A1"/>
    <s v="aab95e86-081c-497a-a2e4-778aa295066e"/>
    <n v="7"/>
    <s v="Femme"/>
    <n v="127"/>
    <n v="25"/>
    <n v="15.5"/>
    <m/>
    <m/>
    <d v="1899-12-30T21:15:00"/>
    <d v="1899-12-30T09:21:00"/>
    <n v="665.5"/>
    <n v="600.5"/>
    <n v="90"/>
    <n v="64.5"/>
    <m/>
    <n v="60.9"/>
    <n v="204.5"/>
    <n v="17.3"/>
    <n v="11.2"/>
    <n v="40.200000000000003"/>
    <n v="23.3"/>
    <n v="25.3"/>
    <n v="108"/>
    <n v="49"/>
    <n v="4.4000000000000004"/>
    <n v="121"/>
    <x v="126"/>
    <n v="133.30000000000001"/>
    <n v="63.5"/>
    <n v="4.8959200666111578"/>
    <n v="5.335553705245629"/>
    <n v="0"/>
    <x v="4"/>
    <x v="3"/>
    <n v="3"/>
    <n v="0"/>
    <n v="4"/>
    <n v="29"/>
    <n v="36"/>
    <n v="12.1"/>
    <n v="23"/>
    <x v="55"/>
    <n v="8.3000000000000007"/>
    <n v="2"/>
    <n v="4"/>
    <n v="3.3"/>
    <n v="5"/>
    <n v="10"/>
    <n v="1"/>
    <n v="80"/>
    <n v="96.1"/>
    <n v="0.1"/>
    <n v="81"/>
    <n v="124"/>
    <n v="57"/>
    <n v="0.2"/>
    <n v="50"/>
    <n v="4.0999999999999996"/>
    <n v="2.8"/>
    <n v="42.2"/>
    <n v="42.2"/>
    <n v="98.1"/>
    <n v="100"/>
    <x v="0"/>
    <x v="0"/>
    <x v="0"/>
    <m/>
    <x v="0"/>
    <m/>
    <s v="na"/>
    <n v="7"/>
    <n v="8"/>
  </r>
  <r>
    <n v="251"/>
    <n v="251"/>
    <s v="Soukaina LAGHOCHMI"/>
    <s v="LASO15082012"/>
    <x v="11"/>
    <m/>
    <m/>
    <m/>
    <x v="2"/>
    <x v="4"/>
    <x v="0"/>
    <x v="0"/>
    <x v="0"/>
    <x v="0"/>
    <x v="0"/>
    <d v="2020-06-23T00:00:00"/>
    <s v="A1"/>
    <s v="c5bbe1d2-61b6-4a43-ae4b-874614cc2b6d"/>
    <n v="7"/>
    <s v="Femme"/>
    <n v="124"/>
    <n v="21"/>
    <n v="13.7"/>
    <m/>
    <m/>
    <d v="1899-12-30T20:53:00"/>
    <d v="1899-12-30T06:36:00"/>
    <n v="582.5"/>
    <n v="570"/>
    <n v="98"/>
    <n v="12.5"/>
    <m/>
    <n v="0.4"/>
    <n v="62"/>
    <n v="2.2000000000000002"/>
    <n v="2.1"/>
    <n v="49"/>
    <n v="21.1"/>
    <n v="27.7"/>
    <n v="61"/>
    <n v="16"/>
    <n v="1.6"/>
    <n v="82"/>
    <x v="127"/>
    <n v="88.7"/>
    <n v="70.099999999999994"/>
    <n v="1.6842105263157894"/>
    <n v="1.8526315789473684"/>
    <n v="0"/>
    <x v="4"/>
    <x v="3"/>
    <n v="5"/>
    <n v="0"/>
    <n v="0"/>
    <n v="27"/>
    <n v="32"/>
    <n v="17"/>
    <n v="27.7"/>
    <x v="61"/>
    <n v="2.7"/>
    <n v="3.6"/>
    <n v="1.1000000000000001"/>
    <n v="3.9"/>
    <n v="3.6"/>
    <n v="5"/>
    <n v="0.5"/>
    <n v="93"/>
    <n v="96.9"/>
    <n v="0"/>
    <n v="86"/>
    <n v="125"/>
    <n v="61"/>
    <n v="10.8"/>
    <n v="14"/>
    <n v="3.4"/>
    <n v="3.2"/>
    <n v="17.8"/>
    <n v="100"/>
    <n v="17.8"/>
    <n v="100"/>
    <x v="0"/>
    <x v="1"/>
    <x v="0"/>
    <m/>
    <x v="0"/>
    <m/>
    <n v="10"/>
    <n v="7"/>
    <n v="4"/>
  </r>
  <r>
    <n v="252"/>
    <n v="252"/>
    <s v="Louis HERVE-SAUSSE"/>
    <s v="HESALO28052008"/>
    <x v="3"/>
    <m/>
    <m/>
    <m/>
    <x v="4"/>
    <x v="5"/>
    <x v="9"/>
    <x v="0"/>
    <x v="0"/>
    <x v="0"/>
    <x v="0"/>
    <d v="2020-06-19T00:00:00"/>
    <s v="A1"/>
    <s v="d4bb99de-b0e8-4c28-8e35-27ef3f992813"/>
    <n v="12"/>
    <s v="Homme"/>
    <n v="152"/>
    <n v="55"/>
    <n v="23.8"/>
    <m/>
    <m/>
    <d v="1899-12-30T23:29:00"/>
    <d v="1899-12-30T08:54:00"/>
    <n v="539.79999999999995"/>
    <n v="502.5"/>
    <n v="93"/>
    <n v="37.299999999999997"/>
    <m/>
    <n v="25"/>
    <n v="65.5"/>
    <n v="11"/>
    <n v="5.5"/>
    <n v="55"/>
    <n v="18.399999999999999"/>
    <n v="21.1"/>
    <n v="77"/>
    <n v="38"/>
    <n v="4.2"/>
    <n v="72"/>
    <x v="127"/>
    <n v="98.1"/>
    <n v="73.400000000000006"/>
    <n v="4.5373134328358207"/>
    <n v="5.0388059701492534"/>
    <n v="0"/>
    <x v="4"/>
    <x v="3"/>
    <n v="3"/>
    <n v="0"/>
    <n v="2"/>
    <n v="19"/>
    <n v="24"/>
    <n v="10.9"/>
    <n v="15.1"/>
    <x v="89"/>
    <n v="5.7"/>
    <n v="2.1"/>
    <n v="3.7"/>
    <n v="2.9"/>
    <n v="5"/>
    <n v="16"/>
    <n v="1.9"/>
    <n v="84"/>
    <n v="96.7"/>
    <n v="1.1000000000000001"/>
    <n v="76"/>
    <n v="106"/>
    <n v="37"/>
    <n v="13.9"/>
    <n v="49.3"/>
    <n v="3.3"/>
    <n v="3.7"/>
    <n v="76.2"/>
    <n v="76.2"/>
    <n v="97.2"/>
    <n v="100"/>
    <x v="0"/>
    <x v="0"/>
    <x v="0"/>
    <m/>
    <x v="0"/>
    <m/>
    <n v="9"/>
    <n v="10"/>
    <n v="0"/>
  </r>
  <r>
    <n v="253"/>
    <n v="253"/>
    <s v="Lysaël BERNAD"/>
    <s v="BELY15102008"/>
    <x v="4"/>
    <m/>
    <m/>
    <m/>
    <x v="5"/>
    <x v="2"/>
    <x v="0"/>
    <x v="0"/>
    <x v="0"/>
    <x v="0"/>
    <x v="0"/>
    <d v="2020-06-18T00:00:00"/>
    <s v="A1"/>
    <s v="b3c32e9d-205a-45de-b066-a153d20ba3cf"/>
    <n v="11"/>
    <s v="Femme"/>
    <n v="157"/>
    <n v="54"/>
    <n v="21.9"/>
    <m/>
    <m/>
    <d v="1899-12-30T22:28:00"/>
    <d v="1899-12-30T06:53:00"/>
    <n v="504"/>
    <n v="462"/>
    <n v="92"/>
    <n v="42.2"/>
    <m/>
    <n v="1"/>
    <n v="169.5"/>
    <n v="8.5"/>
    <n v="5.0999999999999996"/>
    <n v="56.1"/>
    <n v="20.100000000000001"/>
    <n v="18.7"/>
    <n v="60"/>
    <n v="24"/>
    <n v="2.9"/>
    <n v="45"/>
    <x v="20"/>
    <n v="78.7"/>
    <n v="76.2"/>
    <n v="3.116883116883117"/>
    <n v="3.4935064935064934"/>
    <n v="0"/>
    <x v="4"/>
    <x v="3"/>
    <n v="0"/>
    <n v="0"/>
    <n v="0"/>
    <n v="18"/>
    <n v="18"/>
    <m/>
    <n v="25.2"/>
    <x v="0"/>
    <n v="2.1"/>
    <n v="2.4"/>
    <n v="3"/>
    <n v="0"/>
    <n v="1.8"/>
    <n v="12"/>
    <n v="1.6"/>
    <n v="94"/>
    <n v="96.4"/>
    <n v="0"/>
    <n v="77"/>
    <n v="129"/>
    <n v="56"/>
    <n v="0.5"/>
    <n v="12.5"/>
    <n v="26"/>
    <n v="2.9"/>
    <n v="100"/>
    <n v="100"/>
    <n v="100"/>
    <n v="100"/>
    <x v="0"/>
    <x v="0"/>
    <x v="0"/>
    <m/>
    <x v="0"/>
    <m/>
    <s v="na"/>
    <s v="na"/>
    <s v="na"/>
  </r>
  <r>
    <n v="254"/>
    <n v="254"/>
    <s v="GODIN VINCENT Paul"/>
    <s v="GOVIPA13042014"/>
    <x v="7"/>
    <s v="P"/>
    <s v="O"/>
    <m/>
    <x v="0"/>
    <x v="4"/>
    <x v="0"/>
    <x v="0"/>
    <x v="0"/>
    <x v="0"/>
    <x v="0"/>
    <d v="2020-06-17T00:00:00"/>
    <s v="A1"/>
    <s v="9ea083c8-3bab-4db9-a74b-8947f8525e82"/>
    <n v="6"/>
    <s v="Homme"/>
    <n v="124"/>
    <n v="24"/>
    <n v="15.6"/>
    <m/>
    <m/>
    <d v="1899-12-30T20:35:00"/>
    <d v="1899-12-30T04:04:00"/>
    <n v="448.8"/>
    <n v="430.1"/>
    <n v="96"/>
    <n v="18.7"/>
    <m/>
    <n v="15.7"/>
    <n v="106.2"/>
    <n v="4.2"/>
    <n v="1.7"/>
    <n v="47.5"/>
    <n v="24.1"/>
    <n v="26.6"/>
    <n v="41"/>
    <n v="6"/>
    <n v="0.8"/>
    <n v="160"/>
    <x v="128"/>
    <n v="67.599999999999994"/>
    <n v="71.599999999999994"/>
    <n v="0.83701464775633572"/>
    <n v="0.9486166007905138"/>
    <n v="0"/>
    <x v="4"/>
    <x v="3"/>
    <n v="10"/>
    <n v="8"/>
    <n v="14"/>
    <n v="32"/>
    <n v="64"/>
    <n v="11"/>
    <n v="14.4"/>
    <x v="74"/>
    <n v="13.1"/>
    <n v="7.4"/>
    <n v="10.4"/>
    <n v="5"/>
    <n v="18.399999999999999"/>
    <n v="86"/>
    <n v="12"/>
    <n v="79"/>
    <n v="96.9"/>
    <n v="0.1"/>
    <n v="85"/>
    <n v="133"/>
    <n v="58"/>
    <n v="0.4"/>
    <n v="33.299999999999997"/>
    <n v="16.7"/>
    <n v="4.2"/>
    <n v="99.8"/>
    <n v="99.8"/>
    <n v="100"/>
    <n v="100"/>
    <x v="0"/>
    <x v="0"/>
    <x v="0"/>
    <m/>
    <x v="0"/>
    <m/>
    <n v="10"/>
    <n v="10"/>
    <n v="3"/>
  </r>
  <r>
    <n v="255"/>
    <n v="255"/>
    <s v="Adèle CARJUZÂÂ"/>
    <s v="CAAD30092009"/>
    <x v="8"/>
    <m/>
    <m/>
    <m/>
    <x v="6"/>
    <x v="0"/>
    <x v="0"/>
    <x v="0"/>
    <x v="0"/>
    <x v="0"/>
    <x v="0"/>
    <d v="2020-06-15T00:00:00"/>
    <s v="A1"/>
    <s v="6ed076ce-9e25-4419-911c-c5563d254f96"/>
    <n v="10"/>
    <s v="Femme"/>
    <n v="146"/>
    <n v="42"/>
    <n v="19.7"/>
    <m/>
    <m/>
    <d v="1899-12-30T22:29:00"/>
    <d v="1899-12-30T07:53:00"/>
    <n v="541.20000000000005"/>
    <n v="526.70000000000005"/>
    <n v="97"/>
    <n v="14.5"/>
    <m/>
    <n v="22.4"/>
    <n v="137"/>
    <n v="6.5"/>
    <n v="1.2"/>
    <n v="58"/>
    <n v="17.600000000000001"/>
    <n v="23.2"/>
    <n v="47"/>
    <n v="16"/>
    <n v="1.8"/>
    <n v="74"/>
    <x v="129"/>
    <n v="70.2"/>
    <n v="75.599999999999994"/>
    <n v="1.8226694513005504"/>
    <n v="2.0277197645718625"/>
    <n v="67"/>
    <x v="106"/>
    <x v="31"/>
    <n v="3"/>
    <n v="5"/>
    <n v="1"/>
    <n v="22"/>
    <n v="31"/>
    <n v="10.5"/>
    <n v="17.399999999999999"/>
    <x v="40"/>
    <n v="5.4"/>
    <n v="3"/>
    <n v="6.3"/>
    <n v="1.6"/>
    <n v="2.7"/>
    <n v="11"/>
    <n v="1.3"/>
    <n v="93"/>
    <n v="97.3"/>
    <n v="0"/>
    <n v="92"/>
    <n v="123"/>
    <n v="68"/>
    <n v="2.5"/>
    <n v="59"/>
    <n v="6.8"/>
    <n v="3.4"/>
    <n v="60.1"/>
    <n v="97.7"/>
    <n v="60.1"/>
    <n v="100"/>
    <x v="0"/>
    <x v="0"/>
    <x v="0"/>
    <m/>
    <x v="0"/>
    <m/>
    <n v="10"/>
    <n v="10"/>
    <n v="0"/>
  </r>
  <r>
    <n v="256"/>
    <n v="256"/>
    <s v="Anaïs FAKED"/>
    <s v="FAAN27012008"/>
    <x v="3"/>
    <m/>
    <m/>
    <m/>
    <x v="2"/>
    <x v="6"/>
    <x v="8"/>
    <x v="0"/>
    <x v="0"/>
    <x v="0"/>
    <x v="0"/>
    <d v="2020-06-12T00:00:00"/>
    <s v="A1"/>
    <s v="aebda05c-3e7f-45e8-bc45-577d360e5d6e"/>
    <n v="12"/>
    <s v="Femme"/>
    <n v="158"/>
    <n v="40"/>
    <n v="16"/>
    <m/>
    <m/>
    <d v="1899-12-30T22:24:00"/>
    <d v="1899-12-30T07:52:00"/>
    <n v="567.20000000000005"/>
    <n v="548"/>
    <n v="97"/>
    <n v="19.2"/>
    <m/>
    <n v="0.7"/>
    <n v="146.5"/>
    <n v="3.5"/>
    <n v="4.7"/>
    <n v="53"/>
    <n v="20.5"/>
    <n v="21.8"/>
    <n v="57"/>
    <n v="13"/>
    <n v="1.4"/>
    <n v="169"/>
    <x v="130"/>
    <n v="78.8"/>
    <n v="73.5"/>
    <n v="1.4233576642335766"/>
    <n v="1.5766423357664234"/>
    <n v="13"/>
    <x v="64"/>
    <x v="45"/>
    <n v="12"/>
    <n v="8"/>
    <n v="10"/>
    <n v="75"/>
    <n v="105"/>
    <n v="12.4"/>
    <n v="22.1"/>
    <x v="90"/>
    <n v="8.5"/>
    <n v="12.3"/>
    <n v="24.6"/>
    <n v="6.7"/>
    <n v="14.1"/>
    <n v="19"/>
    <n v="2.1"/>
    <n v="94"/>
    <n v="97.2"/>
    <n v="0"/>
    <n v="80"/>
    <n v="115"/>
    <n v="55"/>
    <n v="250.4"/>
    <n v="58.2"/>
    <n v="22.9"/>
    <n v="3.2"/>
    <n v="52.1"/>
    <n v="99.9"/>
    <n v="52.1"/>
    <n v="100"/>
    <x v="0"/>
    <x v="0"/>
    <x v="0"/>
    <m/>
    <x v="0"/>
    <m/>
    <s v="na"/>
    <s v="na"/>
    <s v="na"/>
  </r>
  <r>
    <n v="257"/>
    <n v="257"/>
    <s v="Stan LOPES"/>
    <s v="LOST03052012"/>
    <x v="1"/>
    <m/>
    <m/>
    <m/>
    <x v="5"/>
    <x v="9"/>
    <x v="8"/>
    <x v="0"/>
    <x v="0"/>
    <x v="0"/>
    <x v="0"/>
    <d v="2020-06-11T00:00:00"/>
    <s v="A1"/>
    <s v="bdfa91b6-4a1c-4638-aa1a-3e116a7ee695"/>
    <n v="8"/>
    <s v="Homme"/>
    <n v="138"/>
    <n v="27"/>
    <n v="14.2"/>
    <m/>
    <m/>
    <d v="1899-12-30T20:45:00"/>
    <d v="1899-12-30T07:19:00"/>
    <n v="615.20000000000005"/>
    <n v="571.5"/>
    <n v="93"/>
    <n v="43.7"/>
    <m/>
    <n v="19"/>
    <n v="226.5"/>
    <n v="9.9"/>
    <n v="9.4"/>
    <n v="57.7"/>
    <n v="16.2"/>
    <n v="16.7"/>
    <n v="72"/>
    <n v="26"/>
    <n v="2.5"/>
    <n v="123"/>
    <x v="12"/>
    <n v="88.7"/>
    <n v="73.900000000000006"/>
    <n v="2.7296587926509188"/>
    <n v="2.9921259842519685"/>
    <n v="39"/>
    <x v="107"/>
    <x v="48"/>
    <n v="5"/>
    <n v="1"/>
    <n v="1"/>
    <n v="15"/>
    <n v="22"/>
    <n v="12.1"/>
    <n v="15.9"/>
    <x v="0"/>
    <n v="3.1"/>
    <n v="2.1"/>
    <m/>
    <n v="1.8"/>
    <n v="2.6"/>
    <n v="7"/>
    <n v="0.7"/>
    <n v="94"/>
    <n v="96.7"/>
    <n v="0"/>
    <n v="82"/>
    <n v="118"/>
    <n v="64"/>
    <n v="96.4"/>
    <n v="49.9"/>
    <n v="19.600000000000001"/>
    <n v="3.4"/>
    <n v="99.9"/>
    <n v="99.9"/>
    <n v="100"/>
    <n v="100"/>
    <x v="0"/>
    <x v="0"/>
    <x v="0"/>
    <m/>
    <x v="0"/>
    <m/>
    <n v="5"/>
    <n v="7"/>
    <n v="7"/>
  </r>
  <r>
    <n v="258"/>
    <n v="258"/>
    <s v="Camille LECHEVALIER"/>
    <s v="LECA15072015"/>
    <x v="2"/>
    <m/>
    <m/>
    <m/>
    <x v="7"/>
    <x v="3"/>
    <x v="0"/>
    <x v="0"/>
    <x v="0"/>
    <x v="0"/>
    <x v="0"/>
    <d v="2020-06-10T00:00:00"/>
    <s v="A1"/>
    <s v="84e27bbc-a68b-43b6-bd92-7ea8c1ffe1d3"/>
    <n v="4"/>
    <s v="Femme"/>
    <n v="108"/>
    <n v="17"/>
    <n v="14.6"/>
    <m/>
    <m/>
    <d v="1899-12-30T20:00:00"/>
    <d v="1899-12-30T07:28:00"/>
    <n v="667"/>
    <n v="628.5"/>
    <n v="94"/>
    <n v="38.5"/>
    <m/>
    <n v="21.4"/>
    <n v="129.5"/>
    <n v="8.6999999999999993"/>
    <n v="7.6"/>
    <n v="43"/>
    <n v="20.100000000000001"/>
    <n v="29.2"/>
    <n v="85"/>
    <n v="32"/>
    <n v="2.9"/>
    <n v="137"/>
    <x v="54"/>
    <n v="114.2"/>
    <n v="63.1"/>
    <n v="3.0548926014319808"/>
    <n v="3.3317422434367541"/>
    <n v="59"/>
    <x v="0"/>
    <x v="35"/>
    <n v="1"/>
    <n v="0"/>
    <n v="2"/>
    <n v="42"/>
    <n v="45"/>
    <n v="8.8000000000000007"/>
    <n v="29.3"/>
    <x v="60"/>
    <n v="9.1999999999999993"/>
    <n v="2.2999999999999998"/>
    <n v="5"/>
    <n v="4.5999999999999996"/>
    <n v="3.5"/>
    <n v="0"/>
    <n v="0"/>
    <m/>
    <m/>
    <n v="0"/>
    <m/>
    <m/>
    <m/>
    <n v="0.1"/>
    <n v="50"/>
    <n v="6.6"/>
    <m/>
    <n v="1.5"/>
    <n v="1.5"/>
    <n v="84.1"/>
    <n v="100"/>
    <x v="0"/>
    <x v="0"/>
    <x v="0"/>
    <m/>
    <x v="0"/>
    <m/>
    <n v="5"/>
    <n v="10"/>
    <n v="0"/>
  </r>
  <r>
    <n v="260"/>
    <n v="260"/>
    <s v="Lucas EGOUY ROGER"/>
    <s v="EGROLU26062014"/>
    <x v="5"/>
    <m/>
    <m/>
    <m/>
    <x v="8"/>
    <x v="3"/>
    <x v="9"/>
    <x v="0"/>
    <x v="0"/>
    <x v="0"/>
    <x v="0"/>
    <d v="2020-06-05T00:00:00"/>
    <s v="A1"/>
    <s v="70f93c9e-431f-454d-9258-ee547824bed4"/>
    <n v="5"/>
    <s v="Homme"/>
    <n v="124"/>
    <n v="26"/>
    <n v="16.899999999999999"/>
    <m/>
    <m/>
    <d v="1899-12-30T22:15:00"/>
    <d v="1899-12-30T09:00:00"/>
    <n v="634.1"/>
    <n v="619.6"/>
    <n v="98"/>
    <n v="14.5"/>
    <m/>
    <n v="10.9"/>
    <n v="171"/>
    <n v="3.9"/>
    <n v="3.7"/>
    <n v="53.1"/>
    <n v="19.2"/>
    <n v="24"/>
    <n v="63"/>
    <n v="17"/>
    <n v="1.6"/>
    <n v="85"/>
    <x v="75"/>
    <n v="87"/>
    <n v="72.3"/>
    <n v="1.6462233699160749"/>
    <n v="1.801162040025823"/>
    <n v="0"/>
    <x v="4"/>
    <x v="3"/>
    <n v="10"/>
    <n v="2"/>
    <n v="1"/>
    <n v="20"/>
    <n v="33"/>
    <n v="14"/>
    <n v="21.2"/>
    <x v="16"/>
    <n v="5.3"/>
    <n v="2.5"/>
    <n v="2.7"/>
    <n v="4.3"/>
    <n v="2.6"/>
    <n v="13"/>
    <n v="1.3"/>
    <n v="93"/>
    <n v="96.8"/>
    <n v="0"/>
    <n v="77"/>
    <n v="115"/>
    <n v="60"/>
    <n v="1.2"/>
    <n v="45"/>
    <n v="6.5"/>
    <n v="3.2"/>
    <n v="95.8"/>
    <n v="99.4"/>
    <n v="95.8"/>
    <n v="100"/>
    <x v="0"/>
    <x v="0"/>
    <x v="0"/>
    <m/>
    <x v="0"/>
    <m/>
    <n v="10"/>
    <n v="10"/>
    <n v="5"/>
  </r>
  <r>
    <n v="261"/>
    <n v="261"/>
    <s v="Rose CARJUZÂÂ"/>
    <s v="CARO21082013"/>
    <x v="7"/>
    <m/>
    <m/>
    <m/>
    <x v="2"/>
    <x v="8"/>
    <x v="8"/>
    <x v="0"/>
    <x v="0"/>
    <x v="0"/>
    <x v="0"/>
    <d v="2020-06-04T00:00:00"/>
    <s v="A1"/>
    <s v="e91f77a2-677b-43a3-abb5-8d5ed35dd288"/>
    <n v="6"/>
    <s v="Femme"/>
    <n v="116"/>
    <n v="20"/>
    <n v="14.9"/>
    <m/>
    <m/>
    <d v="1899-12-30T23:45:00"/>
    <d v="1899-12-30T10:21:00"/>
    <n v="635.70000000000005"/>
    <n v="580"/>
    <n v="91"/>
    <n v="55.7"/>
    <m/>
    <n v="1.1000000000000001"/>
    <n v="180.6"/>
    <n v="8.8000000000000007"/>
    <n v="7.1"/>
    <n v="60.3"/>
    <n v="9.4"/>
    <n v="23.3"/>
    <n v="99"/>
    <n v="39"/>
    <n v="3.7"/>
    <n v="164"/>
    <x v="131"/>
    <n v="122.3"/>
    <n v="69.7"/>
    <n v="4.0344827586206895"/>
    <n v="4.4172413793103447"/>
    <n v="61"/>
    <x v="59"/>
    <x v="15"/>
    <n v="2"/>
    <n v="1"/>
    <n v="1"/>
    <n v="38"/>
    <n v="42"/>
    <n v="9.4"/>
    <n v="20.5"/>
    <x v="60"/>
    <n v="8.4"/>
    <n v="3.1"/>
    <n v="5.3"/>
    <n v="4.2"/>
    <n v="5.0999999999999996"/>
    <n v="10"/>
    <n v="1"/>
    <n v="93"/>
    <n v="96.9"/>
    <n v="0"/>
    <n v="87"/>
    <n v="128"/>
    <n v="60"/>
    <n v="85.5"/>
    <n v="31.9"/>
    <n v="10.8"/>
    <n v="3.6"/>
    <n v="81.2"/>
    <n v="99.7"/>
    <n v="81.2"/>
    <n v="100"/>
    <x v="0"/>
    <x v="0"/>
    <x v="0"/>
    <m/>
    <x v="0"/>
    <m/>
    <n v="10"/>
    <n v="10"/>
    <n v="0"/>
  </r>
  <r>
    <n v="262"/>
    <n v="262"/>
    <s v="Zia DULONG PELLETIER"/>
    <s v="DUPEZI29072011"/>
    <x v="1"/>
    <m/>
    <m/>
    <m/>
    <x v="5"/>
    <x v="10"/>
    <x v="0"/>
    <x v="0"/>
    <x v="0"/>
    <x v="0"/>
    <x v="0"/>
    <d v="2020-06-03T00:00:00"/>
    <s v="A1"/>
    <s v="6eab6080-3c42-42d4-9394-d1630daf6551"/>
    <n v="8"/>
    <s v="Femme"/>
    <n v="126"/>
    <n v="24"/>
    <n v="15.1"/>
    <m/>
    <m/>
    <d v="1899-12-30T21:30:00"/>
    <d v="1899-12-30T07:17:00"/>
    <n v="578.20000000000005"/>
    <n v="566.20000000000005"/>
    <n v="98"/>
    <n v="12"/>
    <m/>
    <n v="9.1999999999999993"/>
    <n v="145"/>
    <n v="3.6"/>
    <n v="2.5"/>
    <n v="55.2"/>
    <n v="18.3"/>
    <n v="24"/>
    <n v="61"/>
    <n v="17"/>
    <n v="1.8"/>
    <n v="103"/>
    <x v="51"/>
    <n v="85"/>
    <n v="73.5"/>
    <n v="1.8014835747085833"/>
    <n v="1.9922288943836099"/>
    <n v="2"/>
    <x v="97"/>
    <x v="3"/>
    <n v="0"/>
    <n v="5"/>
    <n v="1"/>
    <n v="20"/>
    <n v="26"/>
    <n v="10.199999999999999"/>
    <n v="20.2"/>
    <x v="13"/>
    <n v="1.3"/>
    <n v="3.2"/>
    <n v="3.6"/>
    <n v="2.5"/>
    <n v="3.6"/>
    <n v="3"/>
    <n v="0.3"/>
    <n v="95"/>
    <n v="97.3"/>
    <n v="0"/>
    <n v="83"/>
    <n v="120"/>
    <n v="63"/>
    <n v="0.9"/>
    <n v="31.3"/>
    <n v="8.9"/>
    <n v="3"/>
    <n v="100"/>
    <n v="100"/>
    <n v="100"/>
    <n v="100"/>
    <x v="0"/>
    <x v="0"/>
    <x v="0"/>
    <m/>
    <x v="0"/>
    <m/>
    <n v="10"/>
    <n v="10"/>
    <n v="2"/>
  </r>
  <r>
    <n v="263"/>
    <n v="263"/>
    <s v="Victor DION"/>
    <s v="DIVI15052014"/>
    <x v="7"/>
    <m/>
    <m/>
    <m/>
    <x v="3"/>
    <x v="0"/>
    <x v="0"/>
    <x v="0"/>
    <x v="0"/>
    <x v="0"/>
    <x v="0"/>
    <d v="2020-06-02T00:00:00"/>
    <s v="A1"/>
    <s v="b29a4290-e731-428b-952b-0b5d65ba63dc"/>
    <n v="6"/>
    <s v="Homme"/>
    <n v="122"/>
    <n v="23"/>
    <n v="15.5"/>
    <m/>
    <m/>
    <d v="1899-12-30T20:50:00"/>
    <d v="1899-12-30T06:29:00"/>
    <n v="579.6"/>
    <n v="524.9"/>
    <n v="91"/>
    <n v="54.8"/>
    <m/>
    <n v="12.3"/>
    <n v="117.3"/>
    <n v="9.4"/>
    <n v="13"/>
    <n v="48.2"/>
    <n v="22.1"/>
    <n v="16.7"/>
    <n v="96"/>
    <n v="37"/>
    <n v="3.8"/>
    <n v="117"/>
    <x v="116"/>
    <n v="112.7"/>
    <n v="70.300000000000011"/>
    <n v="4.2293770241950845"/>
    <n v="4.6637454753286338"/>
    <n v="4"/>
    <x v="3"/>
    <x v="3"/>
    <n v="8"/>
    <n v="14"/>
    <n v="7"/>
    <n v="42"/>
    <n v="71"/>
    <n v="10"/>
    <n v="17.899999999999999"/>
    <x v="10"/>
    <n v="23.2"/>
    <n v="5.0999999999999996"/>
    <n v="18.899999999999999"/>
    <n v="3.3"/>
    <n v="5.6"/>
    <n v="31"/>
    <n v="3.5"/>
    <n v="90"/>
    <n v="96.2"/>
    <n v="0"/>
    <n v="77"/>
    <n v="130"/>
    <n v="51"/>
    <n v="49.7"/>
    <n v="40.9"/>
    <n v="5.3"/>
    <n v="3.5"/>
    <n v="99.9"/>
    <n v="99.9"/>
    <n v="100"/>
    <n v="100"/>
    <x v="0"/>
    <x v="0"/>
    <x v="0"/>
    <m/>
    <x v="0"/>
    <m/>
    <n v="10"/>
    <n v="10"/>
    <n v="5"/>
  </r>
  <r>
    <n v="264"/>
    <n v="264"/>
    <s v="Louis OLEIRO"/>
    <s v="OLLO12072011"/>
    <x v="1"/>
    <m/>
    <m/>
    <m/>
    <x v="6"/>
    <x v="0"/>
    <x v="0"/>
    <x v="0"/>
    <x v="0"/>
    <x v="0"/>
    <x v="0"/>
    <d v="2020-05-29T00:00:00"/>
    <s v="A1"/>
    <s v="3623fdf3-300a-4d75-a323-7bfd427e0c6a"/>
    <n v="8"/>
    <s v="Homme"/>
    <n v="129"/>
    <n v="28"/>
    <n v="16.8"/>
    <m/>
    <m/>
    <d v="1899-12-30T20:45:00"/>
    <d v="1899-12-30T06:29:00"/>
    <n v="583.9"/>
    <n v="552"/>
    <n v="95"/>
    <n v="31.9"/>
    <m/>
    <n v="16.5"/>
    <n v="93.5"/>
    <n v="5.5"/>
    <n v="4.4000000000000004"/>
    <n v="50.7"/>
    <n v="17.899999999999999"/>
    <n v="26.9"/>
    <n v="65"/>
    <n v="22"/>
    <n v="2.2999999999999998"/>
    <n v="100"/>
    <x v="51"/>
    <n v="91.9"/>
    <n v="68.599999999999994"/>
    <n v="2.3913043478260869"/>
    <n v="2.6413043478260869"/>
    <n v="15"/>
    <x v="100"/>
    <x v="5"/>
    <n v="31"/>
    <n v="0"/>
    <n v="10"/>
    <n v="11"/>
    <n v="52"/>
    <n v="12.3"/>
    <n v="19.899999999999999"/>
    <x v="91"/>
    <n v="6.5"/>
    <n v="5.4"/>
    <n v="1.9"/>
    <n v="5"/>
    <n v="5.5"/>
    <n v="42"/>
    <n v="4.5999999999999996"/>
    <n v="89"/>
    <n v="96.6"/>
    <n v="0"/>
    <n v="78"/>
    <n v="118"/>
    <n v="56"/>
    <n v="14.3"/>
    <n v="6.4"/>
    <n v="2.1"/>
    <n v="4"/>
    <n v="97.1"/>
    <n v="99.8"/>
    <n v="100"/>
    <n v="97.1"/>
    <x v="0"/>
    <x v="0"/>
    <x v="0"/>
    <m/>
    <x v="0"/>
    <m/>
    <n v="10"/>
    <n v="10"/>
    <n v="0"/>
  </r>
  <r>
    <n v="265"/>
    <n v="265"/>
    <s v="Jacques PLISSON"/>
    <s v="PLJA02062004"/>
    <x v="13"/>
    <m/>
    <m/>
    <m/>
    <x v="5"/>
    <x v="10"/>
    <x v="0"/>
    <x v="0"/>
    <x v="0"/>
    <x v="0"/>
    <x v="0"/>
    <d v="2020-05-28T00:00:00"/>
    <s v="A1"/>
    <s v="f440a0bb-a98e-4bb7-81a1-f642f5ad110b"/>
    <n v="15"/>
    <s v="Homme"/>
    <n v="183"/>
    <n v="65"/>
    <n v="19.399999999999999"/>
    <m/>
    <m/>
    <d v="1899-12-30T22:18:00"/>
    <d v="1899-12-30T07:35:00"/>
    <n v="521.5"/>
    <n v="498.5"/>
    <n v="96"/>
    <n v="24.1"/>
    <m/>
    <n v="33.700000000000003"/>
    <n v="93"/>
    <n v="10.4"/>
    <n v="5.6"/>
    <n v="44.4"/>
    <n v="22.7"/>
    <n v="27.3"/>
    <n v="71"/>
    <n v="28"/>
    <n v="3.2"/>
    <n v="69"/>
    <x v="23"/>
    <n v="98.3"/>
    <n v="67.099999999999994"/>
    <n v="3.3701103309929787"/>
    <n v="3.7552657973921764"/>
    <n v="0"/>
    <x v="4"/>
    <x v="3"/>
    <n v="1"/>
    <n v="0"/>
    <n v="0"/>
    <n v="22"/>
    <n v="23"/>
    <n v="17"/>
    <n v="24.9"/>
    <x v="13"/>
    <n v="5.3"/>
    <n v="1.8"/>
    <m/>
    <m/>
    <n v="3.5"/>
    <n v="0"/>
    <n v="0"/>
    <n v="94"/>
    <n v="96.3"/>
    <n v="0.1"/>
    <n v="53"/>
    <n v="88"/>
    <n v="43"/>
    <n v="0.9"/>
    <n v="64.3"/>
    <n v="0"/>
    <m/>
    <n v="99.9"/>
    <n v="99.9"/>
    <n v="100"/>
    <n v="100"/>
    <x v="0"/>
    <x v="0"/>
    <x v="0"/>
    <m/>
    <x v="0"/>
    <m/>
    <s v="na"/>
    <s v="na"/>
    <s v="na"/>
  </r>
  <r>
    <n v="266"/>
    <n v="266"/>
    <s v="Félicité DE LA CROIX"/>
    <s v="DELECRFE01012013"/>
    <x v="11"/>
    <m/>
    <m/>
    <m/>
    <x v="1"/>
    <x v="1"/>
    <x v="0"/>
    <x v="0"/>
    <x v="0"/>
    <x v="0"/>
    <x v="0"/>
    <d v="2020-05-26T00:00:00"/>
    <s v="A1"/>
    <s v="f692208a-e99a-4bbb-bda4-662e9ac946e0"/>
    <n v="7"/>
    <s v="Femme"/>
    <n v="135"/>
    <n v="28"/>
    <n v="15.4"/>
    <m/>
    <m/>
    <d v="1899-12-30T21:20:00"/>
    <d v="1899-12-30T07:41:00"/>
    <n v="620.29999999999995"/>
    <n v="553.6"/>
    <n v="89"/>
    <n v="66.7"/>
    <m/>
    <n v="31.2"/>
    <n v="122.2"/>
    <n v="10.8"/>
    <n v="3.4"/>
    <n v="51.1"/>
    <n v="20.5"/>
    <n v="24.9"/>
    <n v="91"/>
    <n v="44"/>
    <n v="4.3"/>
    <n v="86"/>
    <x v="60"/>
    <n v="115.9"/>
    <n v="71.599999999999994"/>
    <n v="4.7687861271676297"/>
    <n v="5.2348265895953752"/>
    <n v="13"/>
    <x v="82"/>
    <x v="38"/>
    <n v="4"/>
    <n v="2"/>
    <n v="3"/>
    <n v="61"/>
    <n v="70"/>
    <n v="11.6"/>
    <n v="25.1"/>
    <x v="77"/>
    <n v="15.2"/>
    <n v="5.0999999999999996"/>
    <n v="9"/>
    <n v="5.0999999999999996"/>
    <n v="5.6"/>
    <n v="12"/>
    <n v="1.3"/>
    <n v="93"/>
    <n v="96.7"/>
    <n v="0"/>
    <n v="68"/>
    <n v="115"/>
    <n v="50"/>
    <n v="0.3"/>
    <n v="83.3"/>
    <n v="1.7"/>
    <n v="2.9"/>
    <n v="89.7"/>
    <n v="97"/>
    <n v="100"/>
    <n v="89.7"/>
    <x v="0"/>
    <x v="0"/>
    <x v="0"/>
    <m/>
    <x v="0"/>
    <m/>
    <n v="10"/>
    <n v="10"/>
    <n v="0"/>
  </r>
  <r>
    <n v="267"/>
    <n v="267"/>
    <s v="Damien CLAIR"/>
    <s v="CLDA15102007"/>
    <x v="3"/>
    <s v="P"/>
    <s v="O"/>
    <m/>
    <x v="0"/>
    <x v="1"/>
    <x v="0"/>
    <x v="0"/>
    <x v="0"/>
    <x v="0"/>
    <x v="0"/>
    <d v="2020-05-22T00:00:00"/>
    <s v="A1"/>
    <s v="4847ac84-409c-41cc-9ea6-14ba815ec857"/>
    <n v="12"/>
    <s v="Homme"/>
    <n v="160"/>
    <n v="45"/>
    <n v="17.600000000000001"/>
    <m/>
    <m/>
    <d v="1899-12-30T23:00:00"/>
    <d v="1899-12-30T08:31:00"/>
    <n v="564.4"/>
    <n v="539.9"/>
    <n v="96"/>
    <n v="24.5"/>
    <m/>
    <n v="6.9"/>
    <n v="96.5"/>
    <n v="5.5"/>
    <n v="5.9"/>
    <n v="53.6"/>
    <n v="18.5"/>
    <n v="21.9"/>
    <n v="77"/>
    <n v="27"/>
    <n v="2.9"/>
    <n v="155"/>
    <x v="25"/>
    <n v="98.9"/>
    <n v="72.099999999999994"/>
    <n v="3.0005556584552697"/>
    <n v="3.3228375625115762"/>
    <n v="213"/>
    <x v="108"/>
    <x v="55"/>
    <n v="17"/>
    <n v="4"/>
    <n v="1"/>
    <n v="98"/>
    <n v="120"/>
    <n v="17.7"/>
    <n v="31.3"/>
    <x v="92"/>
    <n v="17.2"/>
    <n v="12.2"/>
    <n v="39.200000000000003"/>
    <n v="4.9000000000000004"/>
    <n v="11.7"/>
    <n v="54"/>
    <n v="6"/>
    <n v="91"/>
    <n v="96.5"/>
    <n v="0"/>
    <n v="62"/>
    <n v="116"/>
    <n v="46"/>
    <n v="117"/>
    <n v="97.6"/>
    <n v="3.6"/>
    <n v="3.5"/>
    <n v="82.8"/>
    <n v="100"/>
    <n v="100"/>
    <n v="82.8"/>
    <x v="0"/>
    <x v="0"/>
    <x v="0"/>
    <m/>
    <x v="0"/>
    <m/>
    <n v="10"/>
    <n v="10"/>
    <n v="0"/>
  </r>
  <r>
    <n v="268"/>
    <n v="268"/>
    <s v="Célia DEPRE"/>
    <s v="DECE21102008"/>
    <x v="4"/>
    <m/>
    <m/>
    <m/>
    <x v="2"/>
    <x v="4"/>
    <x v="0"/>
    <x v="0"/>
    <x v="0"/>
    <x v="0"/>
    <x v="0"/>
    <d v="2020-05-20T00:00:00"/>
    <s v="A1"/>
    <s v="6740e2d1-7476-406a-be73-fb3c7200338e"/>
    <n v="11"/>
    <s v="Femme"/>
    <n v="156"/>
    <n v="76"/>
    <n v="31.2"/>
    <m/>
    <m/>
    <d v="1899-12-30T22:30:00"/>
    <d v="1899-12-30T07:30:00"/>
    <n v="539.70000000000005"/>
    <n v="490"/>
    <n v="91"/>
    <n v="49.7"/>
    <m/>
    <n v="25.1"/>
    <n v="143.6"/>
    <n v="9.1999999999999993"/>
    <n v="6.5"/>
    <n v="52.3"/>
    <n v="19"/>
    <n v="22.1"/>
    <n v="79"/>
    <n v="33"/>
    <n v="3.7"/>
    <n v="79"/>
    <x v="44"/>
    <n v="101.1"/>
    <n v="71.3"/>
    <n v="4.0408163265306118"/>
    <n v="4.4938775510204083"/>
    <n v="3"/>
    <x v="6"/>
    <x v="0"/>
    <n v="0"/>
    <n v="0"/>
    <n v="1"/>
    <n v="43"/>
    <n v="44"/>
    <n v="10.5"/>
    <n v="19.399999999999999"/>
    <x v="43"/>
    <n v="6.6"/>
    <n v="5"/>
    <n v="10.5"/>
    <n v="2.9"/>
    <n v="4.5"/>
    <n v="28"/>
    <n v="3.3"/>
    <n v="89"/>
    <n v="96.7"/>
    <n v="0.1"/>
    <n v="83"/>
    <n v="144"/>
    <n v="34"/>
    <n v="25.1"/>
    <n v="22.6"/>
    <n v="8.4"/>
    <n v="3.3"/>
    <n v="95.3"/>
    <n v="95.3"/>
    <n v="100"/>
    <n v="100"/>
    <x v="0"/>
    <x v="0"/>
    <x v="0"/>
    <m/>
    <x v="0"/>
    <m/>
    <n v="10"/>
    <n v="10"/>
    <n v="0"/>
  </r>
  <r>
    <n v="269"/>
    <n v="269"/>
    <s v="Philippine JONGLEZ"/>
    <s v="JOPH03092003"/>
    <x v="12"/>
    <m/>
    <m/>
    <m/>
    <x v="5"/>
    <x v="8"/>
    <x v="0"/>
    <x v="0"/>
    <x v="0"/>
    <x v="0"/>
    <x v="0"/>
    <d v="2020-05-18T00:00:00"/>
    <s v="A1"/>
    <s v="9280500c-05fe-4f22-a543-63bfb40458de"/>
    <n v="16"/>
    <s v="Femme"/>
    <n v="157"/>
    <n v="53"/>
    <n v="21.5"/>
    <m/>
    <m/>
    <d v="1899-12-30T23:09:00"/>
    <d v="1899-12-30T08:55:00"/>
    <n v="585.4"/>
    <n v="518"/>
    <n v="88"/>
    <n v="68.5"/>
    <m/>
    <n v="0.4"/>
    <n v="150.9"/>
    <n v="11.7"/>
    <n v="11.5"/>
    <n v="59.4"/>
    <n v="11.1"/>
    <n v="18.100000000000001"/>
    <n v="115"/>
    <n v="50"/>
    <n v="5.0999999999999996"/>
    <n v="188"/>
    <x v="132"/>
    <n v="133.1"/>
    <n v="70.5"/>
    <n v="5.7915057915057915"/>
    <n v="6.3822393822393826"/>
    <n v="118"/>
    <x v="109"/>
    <x v="59"/>
    <n v="2"/>
    <n v="0"/>
    <n v="1"/>
    <n v="35"/>
    <n v="38"/>
    <n v="12"/>
    <n v="21.2"/>
    <x v="24"/>
    <n v="9.6"/>
    <n v="3.3"/>
    <n v="8.4"/>
    <n v="4.0999999999999996"/>
    <n v="2.4"/>
    <n v="53"/>
    <n v="6.1"/>
    <n v="92"/>
    <n v="96.4"/>
    <n v="0"/>
    <n v="74"/>
    <n v="117"/>
    <n v="52"/>
    <n v="5"/>
    <n v="73.3"/>
    <n v="3"/>
    <n v="3.1"/>
    <n v="22.2"/>
    <n v="100"/>
    <n v="22.2"/>
    <n v="100"/>
    <x v="0"/>
    <x v="0"/>
    <x v="0"/>
    <m/>
    <x v="0"/>
    <m/>
    <n v="4"/>
    <n v="4"/>
    <n v="7"/>
  </r>
  <r>
    <n v="270"/>
    <n v="270"/>
    <s v="Mathéo HAUWEL-LICCIONI"/>
    <s v="HALIMA24012010"/>
    <x v="8"/>
    <m/>
    <m/>
    <m/>
    <x v="2"/>
    <x v="0"/>
    <x v="0"/>
    <x v="0"/>
    <x v="0"/>
    <x v="0"/>
    <x v="0"/>
    <d v="2020-05-15T00:00:00"/>
    <s v="A1"/>
    <s v="ecfd8382-0366-40b3-88ab-fec42ab16ee8"/>
    <n v="10"/>
    <s v="Homme"/>
    <n v="125"/>
    <n v="28"/>
    <n v="17.899999999999999"/>
    <m/>
    <m/>
    <d v="1899-12-30T20:30:00"/>
    <d v="1899-12-30T06:00:00"/>
    <n v="540.6"/>
    <n v="461"/>
    <n v="85"/>
    <n v="79.599999999999994"/>
    <m/>
    <n v="28.7"/>
    <n v="139.5"/>
    <n v="19"/>
    <n v="8.1999999999999993"/>
    <n v="47.7"/>
    <n v="23.1"/>
    <n v="20.9"/>
    <n v="67"/>
    <n v="30"/>
    <n v="3.3"/>
    <n v="99"/>
    <x v="12"/>
    <n v="87.9"/>
    <n v="70.800000000000011"/>
    <n v="3.9045553145336225"/>
    <n v="4.3340563991323204"/>
    <n v="64"/>
    <x v="22"/>
    <x v="34"/>
    <n v="4"/>
    <n v="0"/>
    <n v="10"/>
    <n v="40"/>
    <n v="54"/>
    <n v="12.8"/>
    <n v="18.8"/>
    <x v="93"/>
    <n v="7.5"/>
    <n v="6.9"/>
    <n v="21.3"/>
    <n v="3.4"/>
    <n v="5.5"/>
    <n v="13"/>
    <n v="1.7"/>
    <n v="89"/>
    <n v="97.7"/>
    <n v="0.2"/>
    <n v="77"/>
    <n v="116"/>
    <n v="54"/>
    <n v="77.400000000000006"/>
    <n v="77.099999999999994"/>
    <n v="1.9"/>
    <n v="3"/>
    <n v="87"/>
    <n v="87"/>
    <n v="100"/>
    <n v="100"/>
    <x v="0"/>
    <x v="1"/>
    <x v="0"/>
    <m/>
    <x v="0"/>
    <m/>
    <n v="10"/>
    <n v="10"/>
    <n v="0"/>
  </r>
  <r>
    <n v="271"/>
    <n v="271"/>
    <s v="Mathieu MARANE"/>
    <s v="MAMA19012013"/>
    <x v="11"/>
    <m/>
    <m/>
    <m/>
    <x v="2"/>
    <x v="5"/>
    <x v="1"/>
    <x v="0"/>
    <x v="0"/>
    <x v="0"/>
    <x v="0"/>
    <d v="2020-05-14T00:00:00"/>
    <s v="A1"/>
    <s v="fd246e3d-06c7-4f6d-846a-4737ecae05cb"/>
    <n v="7"/>
    <s v="Homme"/>
    <n v="134"/>
    <n v="30"/>
    <n v="16.7"/>
    <m/>
    <m/>
    <d v="1899-12-30T23:00:00"/>
    <d v="1899-12-30T09:16:00"/>
    <n v="616.1"/>
    <n v="551.9"/>
    <n v="90"/>
    <n v="64.2"/>
    <m/>
    <n v="15.7"/>
    <n v="273.7"/>
    <n v="10.4"/>
    <n v="7.3"/>
    <n v="58.2"/>
    <n v="21.5"/>
    <n v="13"/>
    <n v="85"/>
    <n v="37"/>
    <n v="3.6"/>
    <n v="115"/>
    <x v="85"/>
    <n v="98"/>
    <n v="79.7"/>
    <n v="4.0224678383765173"/>
    <n v="4.4138430875158541"/>
    <n v="142"/>
    <x v="110"/>
    <x v="24"/>
    <n v="5"/>
    <n v="2"/>
    <n v="3"/>
    <n v="49"/>
    <n v="59"/>
    <n v="15.9"/>
    <n v="19.600000000000001"/>
    <x v="73"/>
    <n v="9.1999999999999993"/>
    <n v="6"/>
    <n v="7.7"/>
    <n v="5.2"/>
    <n v="6.8"/>
    <n v="11"/>
    <n v="1.2"/>
    <n v="94"/>
    <n v="97.6"/>
    <n v="0"/>
    <n v="70"/>
    <n v="118"/>
    <n v="57"/>
    <n v="79.2"/>
    <n v="48"/>
    <n v="3.9"/>
    <n v="3"/>
    <n v="99.9"/>
    <n v="100"/>
    <n v="100"/>
    <n v="99.9"/>
    <x v="0"/>
    <x v="0"/>
    <x v="0"/>
    <m/>
    <x v="0"/>
    <m/>
    <s v="na"/>
    <s v="na"/>
    <s v="na"/>
  </r>
  <r>
    <n v="272"/>
    <n v="272"/>
    <s v="Ryan DOS REIS"/>
    <s v="DORERY23092008"/>
    <x v="4"/>
    <m/>
    <m/>
    <m/>
    <x v="6"/>
    <x v="0"/>
    <x v="0"/>
    <x v="0"/>
    <x v="0"/>
    <x v="0"/>
    <x v="0"/>
    <d v="2020-03-04T00:00:00"/>
    <s v="A1"/>
    <s v="565d567d-e388-403e-8285-05aacfc0ee6a"/>
    <n v="11"/>
    <s v="Homme"/>
    <n v="148"/>
    <n v="35"/>
    <n v="16"/>
    <m/>
    <m/>
    <d v="1899-12-30T21:35:00"/>
    <d v="1899-12-30T07:07:00"/>
    <n v="570.70000000000005"/>
    <n v="527.5"/>
    <n v="92"/>
    <n v="43.8"/>
    <m/>
    <n v="2.2000000000000002"/>
    <n v="125.7"/>
    <n v="7.7"/>
    <n v="7.7"/>
    <n v="51.7"/>
    <n v="16.899999999999999"/>
    <n v="23.8"/>
    <n v="84"/>
    <n v="34"/>
    <n v="3.6"/>
    <n v="95"/>
    <x v="106"/>
    <n v="107.8"/>
    <n v="68.599999999999994"/>
    <n v="3.8672985781990521"/>
    <n v="4.2767772511848339"/>
    <n v="0"/>
    <x v="4"/>
    <x v="3"/>
    <n v="23"/>
    <n v="2"/>
    <n v="4"/>
    <n v="32"/>
    <n v="61"/>
    <n v="15.1"/>
    <n v="19.899999999999999"/>
    <x v="21"/>
    <n v="5.3"/>
    <n v="7.5"/>
    <n v="11.5"/>
    <n v="4.2"/>
    <n v="5"/>
    <n v="23"/>
    <n v="2.6"/>
    <n v="92"/>
    <n v="96.6"/>
    <n v="0"/>
    <n v="57"/>
    <n v="101"/>
    <n v="45"/>
    <n v="4.5"/>
    <n v="41.2"/>
    <n v="4.3"/>
    <n v="3.1"/>
    <n v="100"/>
    <n v="100"/>
    <n v="100"/>
    <n v="100"/>
    <x v="0"/>
    <x v="0"/>
    <x v="0"/>
    <m/>
    <x v="0"/>
    <m/>
    <n v="9"/>
    <n v="9"/>
    <n v="4"/>
  </r>
  <r>
    <n v="273"/>
    <n v="273"/>
    <s v="Lassana HAIDARA"/>
    <s v="HALA27012014"/>
    <x v="7"/>
    <m/>
    <m/>
    <m/>
    <x v="2"/>
    <x v="4"/>
    <x v="0"/>
    <x v="0"/>
    <x v="0"/>
    <x v="0"/>
    <x v="0"/>
    <d v="2020-03-03T00:00:00"/>
    <s v="A1"/>
    <s v="82c73f01-4343-4887-81b0-7ffd2b66e909"/>
    <n v="6"/>
    <s v="Homme"/>
    <n v="102"/>
    <n v="19"/>
    <n v="18.3"/>
    <m/>
    <m/>
    <d v="1899-12-30T22:20:00"/>
    <d v="1899-12-30T08:28:00"/>
    <n v="607.79999999999995"/>
    <n v="525.5"/>
    <n v="86"/>
    <n v="82.3"/>
    <m/>
    <n v="2.5"/>
    <n v="77.5"/>
    <n v="13.5"/>
    <n v="7.5"/>
    <n v="58.1"/>
    <n v="17.600000000000001"/>
    <n v="16.7"/>
    <n v="70"/>
    <n v="34"/>
    <n v="3.4"/>
    <n v="184"/>
    <x v="133"/>
    <n v="86.7"/>
    <n v="75.7"/>
    <n v="3.8820171265461467"/>
    <n v="4.2702188392007612"/>
    <n v="0"/>
    <x v="4"/>
    <x v="3"/>
    <n v="5"/>
    <n v="61"/>
    <n v="8"/>
    <n v="160"/>
    <n v="234"/>
    <n v="12.7"/>
    <n v="19.7"/>
    <x v="94"/>
    <n v="38.200000000000003"/>
    <n v="24.4"/>
    <n v="67.400000000000006"/>
    <n v="28.9"/>
    <n v="18.8"/>
    <n v="231"/>
    <n v="26.3"/>
    <n v="81"/>
    <n v="96.8"/>
    <n v="2.2000000000000002"/>
    <n v="107"/>
    <n v="131"/>
    <n v="32"/>
    <n v="242"/>
    <n v="94.8"/>
    <n v="4.5999999999999996"/>
    <n v="4.3"/>
    <n v="86"/>
    <n v="86"/>
    <n v="93.4"/>
    <n v="100"/>
    <x v="0"/>
    <x v="0"/>
    <x v="0"/>
    <m/>
    <x v="0"/>
    <m/>
    <n v="10"/>
    <n v="10"/>
    <n v="5"/>
  </r>
  <r>
    <n v="274"/>
    <n v="274"/>
    <s v="Viktor KLECZEK POMPER"/>
    <s v="KLPO10122012"/>
    <x v="11"/>
    <m/>
    <m/>
    <m/>
    <x v="6"/>
    <x v="0"/>
    <x v="0"/>
    <x v="0"/>
    <x v="0"/>
    <x v="0"/>
    <x v="0"/>
    <d v="2020-02-28T00:00:00"/>
    <s v="A1"/>
    <s v="8b96d052-04fa-424b-af12-e709807fddd6"/>
    <n v="7"/>
    <s v="Homme"/>
    <n v="129"/>
    <n v="31"/>
    <n v="18.600000000000001"/>
    <m/>
    <m/>
    <d v="1899-12-30T21:20:00"/>
    <d v="1899-12-30T07:52:00"/>
    <n v="618"/>
    <n v="565"/>
    <n v="91"/>
    <n v="53"/>
    <m/>
    <n v="14.4"/>
    <n v="67"/>
    <n v="10.7"/>
    <n v="4.9000000000000004"/>
    <n v="45"/>
    <n v="21.8"/>
    <n v="28.4"/>
    <n v="112"/>
    <n v="42"/>
    <n v="4.0999999999999996"/>
    <n v="100"/>
    <x v="59"/>
    <n v="140.4"/>
    <n v="66.8"/>
    <n v="4.4601769911504423"/>
    <n v="4.8955752212389383"/>
    <n v="0"/>
    <x v="4"/>
    <x v="3"/>
    <n v="2"/>
    <n v="2"/>
    <n v="4"/>
    <n v="34"/>
    <n v="42"/>
    <n v="10.199999999999999"/>
    <n v="14.7"/>
    <x v="14"/>
    <n v="4.0999999999999996"/>
    <n v="4.5999999999999996"/>
    <n v="4.3"/>
    <n v="65.5"/>
    <n v="6.3"/>
    <n v="9"/>
    <n v="1"/>
    <n v="89"/>
    <n v="97.2"/>
    <n v="0"/>
    <n v="83"/>
    <n v="125"/>
    <n v="62"/>
    <n v="4.5999999999999996"/>
    <n v="19.7"/>
    <n v="15.3"/>
    <n v="3.3"/>
    <n v="100"/>
    <n v="100"/>
    <n v="100"/>
    <n v="100"/>
    <x v="1"/>
    <x v="0"/>
    <x v="0"/>
    <m/>
    <x v="0"/>
    <m/>
    <n v="10"/>
    <n v="10"/>
    <n v="3"/>
  </r>
  <r>
    <n v="275"/>
    <n v="275"/>
    <s v="Tifenn CARBONARA LE GUEN"/>
    <s v="CALEGUTI26052014"/>
    <x v="5"/>
    <m/>
    <m/>
    <m/>
    <x v="2"/>
    <x v="4"/>
    <x v="0"/>
    <x v="0"/>
    <x v="0"/>
    <x v="0"/>
    <x v="0"/>
    <d v="2020-02-27T00:00:00"/>
    <s v="A1"/>
    <s v="afc8a94f-de74-4d43-9aff-bb3e711a1a7b"/>
    <n v="5"/>
    <s v="Femme"/>
    <n v="107"/>
    <n v="18"/>
    <n v="15.7"/>
    <m/>
    <m/>
    <d v="1899-12-30T20:50:00"/>
    <d v="1899-12-30T06:27:00"/>
    <n v="573"/>
    <n v="546"/>
    <n v="95"/>
    <n v="27"/>
    <m/>
    <n v="4.5"/>
    <n v="156.5"/>
    <n v="5.5"/>
    <n v="3.8"/>
    <n v="55.1"/>
    <n v="21.5"/>
    <n v="19.600000000000001"/>
    <n v="60"/>
    <n v="26"/>
    <n v="2.7"/>
    <n v="77"/>
    <x v="73"/>
    <n v="79.599999999999994"/>
    <n v="76.599999999999994"/>
    <n v="2.8571428571428572"/>
    <n v="3.1538461538461537"/>
    <n v="8"/>
    <x v="50"/>
    <x v="7"/>
    <n v="5"/>
    <n v="3"/>
    <n v="8"/>
    <n v="18"/>
    <n v="34"/>
    <n v="12.2"/>
    <n v="16"/>
    <x v="53"/>
    <n v="3.9"/>
    <n v="3.7"/>
    <n v="6.1"/>
    <n v="3.5"/>
    <n v="4.0999999999999996"/>
    <n v="19"/>
    <n v="2.1"/>
    <n v="85"/>
    <n v="97"/>
    <n v="0.2"/>
    <n v="81"/>
    <n v="110"/>
    <n v="55"/>
    <n v="9.5"/>
    <n v="18.100000000000001"/>
    <n v="13.3"/>
    <n v="4.0999999999999996"/>
    <n v="89"/>
    <n v="97.4"/>
    <n v="89"/>
    <n v="100"/>
    <x v="0"/>
    <x v="0"/>
    <x v="0"/>
    <m/>
    <x v="0"/>
    <m/>
    <n v="9"/>
    <n v="9"/>
    <n v="2"/>
  </r>
  <r>
    <n v="276"/>
    <n v="276"/>
    <s v="Mila DU BOUCHER"/>
    <s v="DUBOMI13022013"/>
    <x v="11"/>
    <m/>
    <m/>
    <m/>
    <x v="4"/>
    <x v="3"/>
    <x v="0"/>
    <x v="0"/>
    <x v="0"/>
    <x v="0"/>
    <x v="0"/>
    <d v="2020-02-24T00:00:00"/>
    <s v="A1"/>
    <s v="3712d2fb-7481-4816-a219-0bf7640a5b85"/>
    <n v="7"/>
    <s v="Femme"/>
    <n v="135"/>
    <n v="29"/>
    <n v="15.9"/>
    <m/>
    <m/>
    <d v="1899-12-30T21:00:00"/>
    <d v="1899-12-30T07:08:00"/>
    <n v="607.4"/>
    <n v="470"/>
    <n v="77"/>
    <n v="137.80000000000001"/>
    <m/>
    <n v="22.4"/>
    <n v="174.9"/>
    <n v="22.7"/>
    <n v="16.8"/>
    <n v="45.6"/>
    <n v="18.5"/>
    <n v="19"/>
    <n v="135"/>
    <n v="65"/>
    <n v="6.4"/>
    <n v="122"/>
    <x v="2"/>
    <n v="154"/>
    <n v="64.099999999999994"/>
    <n v="8.2978723404255312"/>
    <n v="9.1148936170212771"/>
    <n v="0"/>
    <x v="4"/>
    <x v="3"/>
    <n v="2"/>
    <n v="0"/>
    <n v="0"/>
    <n v="45"/>
    <n v="47"/>
    <n v="7.6"/>
    <n v="17.899999999999999"/>
    <x v="8"/>
    <n v="2.7"/>
    <n v="6.8"/>
    <n v="3.2"/>
    <n v="2.9"/>
    <n v="7"/>
    <n v="11"/>
    <n v="1.4"/>
    <n v="91"/>
    <n v="97.1"/>
    <n v="0"/>
    <n v="72"/>
    <n v="117"/>
    <n v="56"/>
    <n v="0.1"/>
    <n v="50"/>
    <n v="11.9"/>
    <n v="3.5"/>
    <n v="99.5"/>
    <n v="99.5"/>
    <n v="100"/>
    <n v="100"/>
    <x v="0"/>
    <x v="0"/>
    <x v="0"/>
    <m/>
    <x v="0"/>
    <m/>
    <n v="8"/>
    <n v="8"/>
    <n v="5"/>
  </r>
  <r>
    <n v="277"/>
    <n v="277"/>
    <s v="Lea LAROCHE"/>
    <s v="LOALE09052008"/>
    <x v="4"/>
    <m/>
    <m/>
    <m/>
    <x v="2"/>
    <x v="2"/>
    <x v="3"/>
    <x v="9"/>
    <x v="0"/>
    <x v="0"/>
    <x v="0"/>
    <d v="2020-02-20T00:00:00"/>
    <s v="A1"/>
    <s v="4469ed28-460d-4372-8237-f0ce2feb7dab"/>
    <n v="11"/>
    <s v="Femme"/>
    <n v="154"/>
    <n v="41"/>
    <n v="17.3"/>
    <m/>
    <m/>
    <d v="1899-12-30T22:00:00"/>
    <d v="1899-12-30T07:59:00"/>
    <n v="596.5"/>
    <n v="565.5"/>
    <n v="95"/>
    <n v="31"/>
    <m/>
    <n v="3"/>
    <n v="47"/>
    <n v="5.7"/>
    <n v="3"/>
    <n v="53.2"/>
    <n v="15.8"/>
    <n v="27.9"/>
    <n v="77"/>
    <n v="30"/>
    <n v="3"/>
    <n v="84"/>
    <x v="67"/>
    <n v="104.9"/>
    <n v="69"/>
    <n v="3.183023872679045"/>
    <n v="3.5013262599469495"/>
    <n v="9"/>
    <x v="12"/>
    <x v="3"/>
    <n v="1"/>
    <n v="6"/>
    <n v="11"/>
    <n v="37"/>
    <n v="55"/>
    <n v="13.3"/>
    <n v="23.4"/>
    <x v="1"/>
    <n v="7.2"/>
    <n v="5.3"/>
    <n v="3.8"/>
    <n v="7.2"/>
    <n v="6"/>
    <n v="16"/>
    <n v="1.7"/>
    <n v="92"/>
    <n v="96.9"/>
    <n v="0"/>
    <n v="84"/>
    <n v="136"/>
    <n v="61"/>
    <n v="145.9"/>
    <n v="39.700000000000003"/>
    <n v="6.3"/>
    <n v="3.6"/>
    <n v="73.7"/>
    <n v="99.4"/>
    <n v="73.7"/>
    <n v="100"/>
    <x v="0"/>
    <x v="0"/>
    <x v="0"/>
    <m/>
    <x v="0"/>
    <m/>
    <s v="na"/>
    <s v="na"/>
    <s v="na"/>
  </r>
  <r>
    <n v="278"/>
    <n v="278"/>
    <s v="Gaelle FARGEAU"/>
    <s v="FAGA19062012"/>
    <x v="11"/>
    <m/>
    <m/>
    <m/>
    <x v="5"/>
    <x v="1"/>
    <x v="0"/>
    <x v="0"/>
    <x v="0"/>
    <x v="0"/>
    <x v="0"/>
    <d v="2020-02-19T00:00:00"/>
    <s v="A1"/>
    <s v="0313215e-1cf8-44e2-a34a-fcf35233767b"/>
    <n v="7"/>
    <s v="Femme"/>
    <n v="119"/>
    <n v="22.7"/>
    <n v="16"/>
    <m/>
    <m/>
    <d v="1899-12-30T19:59:00"/>
    <d v="1899-12-30T06:48:00"/>
    <n v="648"/>
    <n v="562"/>
    <n v="87"/>
    <n v="86"/>
    <m/>
    <n v="28.5"/>
    <n v="86"/>
    <n v="13.3"/>
    <n v="1.9"/>
    <n v="57.4"/>
    <n v="13.1"/>
    <n v="27.7"/>
    <n v="57"/>
    <n v="34"/>
    <n v="3.1"/>
    <n v="137"/>
    <x v="8"/>
    <n v="84.7"/>
    <n v="70.5"/>
    <n v="3.6298932384341636"/>
    <n v="3.9608540925266902"/>
    <n v="27"/>
    <x v="111"/>
    <x v="0"/>
    <n v="2"/>
    <n v="3"/>
    <n v="6"/>
    <n v="36"/>
    <n v="47"/>
    <n v="13.1"/>
    <n v="32.200000000000003"/>
    <x v="95"/>
    <n v="9.6"/>
    <n v="3.2"/>
    <n v="4.7"/>
    <n v="5.5"/>
    <n v="4.8"/>
    <n v="10"/>
    <n v="1.1000000000000001"/>
    <n v="92"/>
    <n v="95.9"/>
    <n v="0"/>
    <n v="66"/>
    <n v="116"/>
    <n v="47"/>
    <n v="2.1"/>
    <n v="2.7"/>
    <n v="12.3"/>
    <n v="3.4"/>
    <n v="93"/>
    <n v="99.8"/>
    <n v="93"/>
    <n v="100"/>
    <x v="0"/>
    <x v="0"/>
    <x v="0"/>
    <m/>
    <x v="0"/>
    <m/>
    <n v="10"/>
    <n v="10"/>
    <n v="5"/>
  </r>
  <r>
    <n v="279"/>
    <n v="279"/>
    <s v="Victoire LANDRAUD"/>
    <s v="LAVI18112008"/>
    <x v="4"/>
    <m/>
    <m/>
    <m/>
    <x v="4"/>
    <x v="9"/>
    <x v="2"/>
    <x v="0"/>
    <x v="0"/>
    <x v="0"/>
    <x v="0"/>
    <d v="2020-02-14T00:00:00"/>
    <s v="A1"/>
    <s v="c04d173f-82a6-47ce-b297-6d3a78b303ea"/>
    <n v="11"/>
    <s v="Femme"/>
    <n v="155"/>
    <n v="42"/>
    <n v="17.5"/>
    <m/>
    <m/>
    <d v="1899-12-30T22:30:00"/>
    <d v="1899-12-30T09:13:00"/>
    <n v="603"/>
    <n v="579"/>
    <n v="96"/>
    <n v="25.1"/>
    <m/>
    <n v="38.799999999999997"/>
    <n v="151.5"/>
    <n v="9.9"/>
    <n v="3.6"/>
    <n v="42.9"/>
    <n v="28.1"/>
    <n v="25.4"/>
    <n v="74"/>
    <n v="21"/>
    <n v="2.1"/>
    <n v="57"/>
    <x v="77"/>
    <n v="99.4"/>
    <n v="71"/>
    <n v="2.1761658031088085"/>
    <n v="2.3937823834196892"/>
    <n v="16"/>
    <x v="61"/>
    <x v="44"/>
    <n v="2"/>
    <n v="0"/>
    <n v="0"/>
    <n v="17"/>
    <n v="19"/>
    <n v="12.2"/>
    <n v="37.1"/>
    <x v="37"/>
    <n v="3.7"/>
    <n v="1.4"/>
    <n v="2.7"/>
    <n v="1.4"/>
    <n v="0.7"/>
    <n v="14"/>
    <n v="1.5"/>
    <n v="91"/>
    <n v="97.3"/>
    <n v="0"/>
    <n v="69"/>
    <n v="115"/>
    <n v="50"/>
    <n v="2.1"/>
    <n v="2.8"/>
    <n v="10.199999999999999"/>
    <n v="3.3"/>
    <n v="27.5"/>
    <n v="99.8"/>
    <n v="27.5"/>
    <n v="100"/>
    <x v="0"/>
    <x v="0"/>
    <x v="0"/>
    <m/>
    <x v="0"/>
    <m/>
    <n v="10"/>
    <n v="10"/>
    <n v="0"/>
  </r>
  <r>
    <n v="280"/>
    <n v="280"/>
    <s v="Pauline PARTOUCHE"/>
    <s v="PAPA05082010"/>
    <x v="0"/>
    <m/>
    <m/>
    <m/>
    <x v="1"/>
    <x v="4"/>
    <x v="0"/>
    <x v="0"/>
    <x v="0"/>
    <x v="0"/>
    <x v="0"/>
    <d v="2020-02-12T00:00:00"/>
    <s v="A1"/>
    <s v="62acece2-ad91-48ce-84a1-86e861e9dc68"/>
    <n v="9"/>
    <s v="Femme"/>
    <n v="135"/>
    <n v="30"/>
    <n v="16.5"/>
    <m/>
    <m/>
    <d v="1899-12-30T21:02:00"/>
    <d v="1899-12-30T08:54:00"/>
    <n v="683.5"/>
    <n v="611.5"/>
    <n v="89"/>
    <n v="72"/>
    <m/>
    <n v="28.2"/>
    <n v="59.5"/>
    <n v="14.1"/>
    <n v="3.3"/>
    <n v="53.3"/>
    <n v="15.9"/>
    <n v="27.6"/>
    <n v="70"/>
    <n v="31"/>
    <n v="2.7"/>
    <n v="97"/>
    <x v="27"/>
    <n v="97.6"/>
    <n v="69.2"/>
    <n v="3.0417007358953394"/>
    <n v="3.3066230580539662"/>
    <n v="14"/>
    <x v="64"/>
    <x v="7"/>
    <n v="2"/>
    <n v="0"/>
    <n v="2"/>
    <n v="29"/>
    <n v="33"/>
    <n v="8.8000000000000007"/>
    <n v="31.4"/>
    <x v="16"/>
    <n v="7.1"/>
    <n v="1.8"/>
    <n v="4.5"/>
    <n v="0"/>
    <n v="3.1"/>
    <n v="0"/>
    <n v="0"/>
    <n v="95"/>
    <n v="97.3"/>
    <n v="0"/>
    <n v="79"/>
    <n v="125"/>
    <n v="51"/>
    <n v="106.7"/>
    <n v="81.099999999999994"/>
    <n v="16.899999999999999"/>
    <m/>
    <n v="99.9"/>
    <n v="99.9"/>
    <n v="100"/>
    <n v="100"/>
    <x v="0"/>
    <x v="0"/>
    <x v="0"/>
    <m/>
    <x v="0"/>
    <m/>
    <n v="10"/>
    <n v="10"/>
    <n v="0"/>
  </r>
  <r>
    <n v="281"/>
    <n v="281"/>
    <s v="Stan  JEANMOUGIN"/>
    <s v="JEST05082009"/>
    <x v="8"/>
    <m/>
    <m/>
    <m/>
    <x v="2"/>
    <x v="0"/>
    <x v="0"/>
    <x v="0"/>
    <x v="0"/>
    <x v="0"/>
    <x v="0"/>
    <d v="2020-02-11T00:00:00"/>
    <s v="A1"/>
    <s v="654e654e-6469-424b-8e08-826cc837629b"/>
    <n v="10"/>
    <s v="Homme"/>
    <n v="138"/>
    <n v="46"/>
    <n v="24.2"/>
    <m/>
    <m/>
    <d v="1899-12-30T21:17:00"/>
    <d v="1899-12-30T07:50:00"/>
    <n v="621.5"/>
    <n v="483"/>
    <n v="78"/>
    <n v="138.5"/>
    <m/>
    <n v="11"/>
    <n v="301"/>
    <n v="23.6"/>
    <n v="10.4"/>
    <n v="64.7"/>
    <n v="11.8"/>
    <n v="13.1"/>
    <n v="109"/>
    <n v="60"/>
    <n v="5.8"/>
    <n v="213"/>
    <x v="134"/>
    <n v="122.1"/>
    <n v="76.5"/>
    <n v="7.4534161490683228"/>
    <n v="8.1739130434782616"/>
    <n v="0"/>
    <x v="4"/>
    <x v="3"/>
    <n v="2"/>
    <n v="74"/>
    <n v="25"/>
    <n v="202"/>
    <n v="303"/>
    <n v="10.3"/>
    <n v="17.600000000000001"/>
    <x v="96"/>
    <n v="18.899999999999999"/>
    <n v="40.5"/>
    <n v="87.2"/>
    <n v="31.8"/>
    <n v="25.3"/>
    <n v="266"/>
    <n v="32.9"/>
    <n v="84"/>
    <n v="93.8"/>
    <n v="1.6"/>
    <n v="93"/>
    <n v="130"/>
    <n v="67"/>
    <n v="267.7"/>
    <n v="61.5"/>
    <n v="46.2"/>
    <n v="4.8"/>
    <n v="93"/>
    <n v="99.3"/>
    <n v="93"/>
    <n v="100"/>
    <x v="0"/>
    <x v="0"/>
    <x v="0"/>
    <m/>
    <x v="0"/>
    <m/>
    <n v="9"/>
    <n v="9"/>
    <n v="5"/>
  </r>
  <r>
    <n v="282"/>
    <n v="282"/>
    <s v="Maxime DOUMENG"/>
    <s v="DOMA23082016"/>
    <x v="10"/>
    <m/>
    <m/>
    <m/>
    <x v="1"/>
    <x v="1"/>
    <x v="3"/>
    <x v="0"/>
    <x v="0"/>
    <x v="0"/>
    <x v="0"/>
    <d v="2020-02-10T00:00:00"/>
    <s v="A1"/>
    <s v="593e091a-cccd-4870-9d13-e48bd4c14268"/>
    <n v="3"/>
    <s v="Homme"/>
    <n v="103"/>
    <m/>
    <m/>
    <m/>
    <m/>
    <d v="1899-12-30T21:00:00"/>
    <d v="1899-12-30T07:12:00"/>
    <n v="610.79999999999995"/>
    <n v="529"/>
    <n v="87"/>
    <n v="83"/>
    <m/>
    <n v="8.3000000000000007"/>
    <n v="70.3"/>
    <n v="13.6"/>
    <n v="15.2"/>
    <n v="52.5"/>
    <n v="14.2"/>
    <n v="18.100000000000001"/>
    <n v="123"/>
    <n v="37"/>
    <n v="3.6"/>
    <n v="167"/>
    <x v="135"/>
    <n v="141.1"/>
    <n v="66.7"/>
    <n v="4.1965973534971646"/>
    <n v="4.6049149338374287"/>
    <n v="0"/>
    <x v="4"/>
    <x v="3"/>
    <n v="9"/>
    <n v="36"/>
    <n v="14"/>
    <n v="71"/>
    <n v="130"/>
    <n v="12.5"/>
    <n v="22.2"/>
    <x v="97"/>
    <n v="18.100000000000001"/>
    <n v="14"/>
    <n v="25.9"/>
    <n v="8.1999999999999993"/>
    <n v="13.7"/>
    <n v="42"/>
    <n v="4.8"/>
    <n v="90"/>
    <n v="95.7"/>
    <n v="0"/>
    <n v="94"/>
    <n v="132"/>
    <n v="71"/>
    <n v="155.1"/>
    <n v="44.4"/>
    <n v="23.6"/>
    <n v="3.7"/>
    <n v="48.2"/>
    <n v="48.2"/>
    <n v="89"/>
    <n v="100"/>
    <x v="0"/>
    <x v="0"/>
    <x v="0"/>
    <m/>
    <x v="0"/>
    <m/>
    <n v="9"/>
    <n v="9"/>
    <n v="5"/>
  </r>
  <r>
    <n v="283"/>
    <n v="283"/>
    <s v="Manelle DJEBLI"/>
    <s v="DJMA27062015"/>
    <x v="2"/>
    <m/>
    <m/>
    <m/>
    <x v="1"/>
    <x v="1"/>
    <x v="3"/>
    <x v="3"/>
    <x v="0"/>
    <x v="0"/>
    <x v="0"/>
    <d v="2020-02-10T00:00:00"/>
    <s v="A1"/>
    <s v="0df36194-b82c-47f9-94a5-60419299c2a1"/>
    <n v="4"/>
    <s v="Femme"/>
    <n v="105"/>
    <n v="20"/>
    <n v="18.100000000000001"/>
    <m/>
    <m/>
    <d v="1899-12-30T21:30:00"/>
    <d v="1899-12-30T08:55:00"/>
    <n v="661"/>
    <n v="596"/>
    <n v="90"/>
    <n v="65"/>
    <m/>
    <n v="25"/>
    <n v="65.5"/>
    <n v="13.1"/>
    <n v="6.7"/>
    <n v="44.8"/>
    <n v="17.7"/>
    <n v="30.8"/>
    <n v="66"/>
    <n v="25"/>
    <n v="2.2999999999999998"/>
    <n v="124"/>
    <x v="85"/>
    <n v="96.8"/>
    <n v="62.5"/>
    <n v="2.5167785234899327"/>
    <n v="2.7483221476510069"/>
    <n v="0"/>
    <x v="4"/>
    <x v="3"/>
    <n v="2"/>
    <n v="19"/>
    <n v="12"/>
    <n v="88"/>
    <n v="121"/>
    <n v="13.6"/>
    <n v="20.7"/>
    <x v="98"/>
    <n v="6.2"/>
    <n v="14.8"/>
    <n v="11.5"/>
    <n v="12.9"/>
    <n v="10.1"/>
    <n v="57"/>
    <n v="5.7"/>
    <n v="88"/>
    <n v="97.4"/>
    <n v="0"/>
    <n v="86"/>
    <n v="116"/>
    <n v="59"/>
    <n v="267.2"/>
    <n v="34"/>
    <n v="7.4"/>
    <n v="3.8"/>
    <n v="0"/>
    <n v="98.8"/>
    <n v="51"/>
    <n v="100"/>
    <x v="0"/>
    <x v="0"/>
    <x v="0"/>
    <m/>
    <x v="0"/>
    <m/>
    <n v="9"/>
    <n v="9"/>
    <n v="2"/>
  </r>
  <r>
    <n v="284"/>
    <n v="284"/>
    <s v="Elias ADLI"/>
    <s v="ADEL05062014"/>
    <x v="5"/>
    <m/>
    <m/>
    <m/>
    <x v="2"/>
    <x v="4"/>
    <x v="8"/>
    <x v="1"/>
    <x v="0"/>
    <x v="0"/>
    <x v="0"/>
    <d v="2020-02-07T00:00:00"/>
    <s v="A1"/>
    <s v="e8f07ec8-7516-4683-9a07-1e7fce9adcd7"/>
    <n v="5"/>
    <s v="Homme"/>
    <n v="114"/>
    <n v="19"/>
    <n v="14.6"/>
    <m/>
    <m/>
    <d v="1899-12-30T20:04:00"/>
    <d v="1899-12-30T07:10:00"/>
    <n v="666"/>
    <n v="625.5"/>
    <n v="94"/>
    <n v="40.5"/>
    <m/>
    <n v="0"/>
    <n v="171.5"/>
    <n v="6.1"/>
    <n v="2.1"/>
    <n v="51.7"/>
    <n v="18"/>
    <n v="28.2"/>
    <n v="89"/>
    <n v="38"/>
    <n v="3.4"/>
    <n v="138"/>
    <x v="61"/>
    <n v="117.2"/>
    <n v="69.7"/>
    <n v="3.645083932853717"/>
    <n v="3.971223021582734"/>
    <n v="121"/>
    <x v="112"/>
    <x v="17"/>
    <n v="0"/>
    <n v="0"/>
    <n v="1"/>
    <n v="18"/>
    <n v="19"/>
    <n v="14.2"/>
    <n v="26.8"/>
    <x v="51"/>
    <n v="4.0999999999999996"/>
    <n v="0.9"/>
    <n v="0"/>
    <n v="1.7"/>
    <n v="2.2000000000000002"/>
    <n v="9"/>
    <n v="0.8"/>
    <n v="93"/>
    <n v="96.6"/>
    <n v="0"/>
    <n v="88"/>
    <n v="116"/>
    <n v="71"/>
    <n v="58.9"/>
    <n v="55.1"/>
    <n v="15.9"/>
    <n v="3"/>
    <n v="91.2"/>
    <n v="99.8"/>
    <n v="91.2"/>
    <n v="100"/>
    <x v="0"/>
    <x v="0"/>
    <x v="0"/>
    <m/>
    <x v="0"/>
    <m/>
    <n v="10"/>
    <n v="10"/>
    <n v="0"/>
  </r>
  <r>
    <n v="285"/>
    <n v="285"/>
    <s v="Priscille HAUDOS DE POSSESSE"/>
    <s v="HADEPO10072006"/>
    <x v="6"/>
    <m/>
    <m/>
    <m/>
    <x v="2"/>
    <x v="4"/>
    <x v="7"/>
    <x v="8"/>
    <x v="0"/>
    <x v="0"/>
    <x v="0"/>
    <d v="2020-02-05T00:00:00"/>
    <s v="A1"/>
    <s v="afc850dc-08d0-4303-9519-1d45ffc22cba"/>
    <n v="13"/>
    <s v="Femme"/>
    <n v="156"/>
    <n v="39"/>
    <n v="16"/>
    <m/>
    <m/>
    <d v="1899-12-30T22:05:00"/>
    <d v="1899-12-30T06:25:00"/>
    <n v="494.5"/>
    <n v="436.5"/>
    <n v="88"/>
    <n v="58"/>
    <m/>
    <n v="6"/>
    <n v="179"/>
    <n v="12.8"/>
    <n v="3.2"/>
    <n v="53"/>
    <n v="25.5"/>
    <n v="18.2"/>
    <n v="60"/>
    <n v="21"/>
    <n v="2.5"/>
    <n v="90"/>
    <x v="11"/>
    <n v="78.2"/>
    <n v="78.5"/>
    <n v="2.8865979381443299"/>
    <n v="3.2302405498281788"/>
    <n v="0"/>
    <x v="4"/>
    <x v="3"/>
    <n v="3"/>
    <n v="5"/>
    <n v="3"/>
    <n v="46"/>
    <n v="57"/>
    <n v="13.9"/>
    <n v="26.5"/>
    <x v="88"/>
    <n v="16.600000000000001"/>
    <n v="5.9"/>
    <n v="16.5"/>
    <n v="2.4"/>
    <n v="7.7"/>
    <n v="18"/>
    <n v="2.5"/>
    <n v="93"/>
    <n v="96.4"/>
    <n v="0"/>
    <n v="76"/>
    <n v="116"/>
    <n v="60"/>
    <n v="76.400000000000006"/>
    <n v="14.2"/>
    <n v="20.3"/>
    <n v="3.1"/>
    <n v="75.099999999999994"/>
    <n v="99.9"/>
    <n v="75.099999999999994"/>
    <n v="100"/>
    <x v="0"/>
    <x v="0"/>
    <x v="0"/>
    <m/>
    <x v="0"/>
    <m/>
    <n v="10"/>
    <n v="10"/>
    <n v="2"/>
  </r>
  <r>
    <n v="286"/>
    <n v="286"/>
    <s v="Ayden SLIMANI"/>
    <s v="SLAY06042013"/>
    <x v="7"/>
    <s v="P"/>
    <s v="O"/>
    <m/>
    <x v="2"/>
    <x v="8"/>
    <x v="3"/>
    <x v="0"/>
    <x v="0"/>
    <x v="0"/>
    <x v="0"/>
    <d v="2020-01-31T00:00:00"/>
    <s v="A1"/>
    <s v="500773e8-9c93-4f85-93ed-05cab402ab14"/>
    <n v="6"/>
    <s v="Homme"/>
    <n v="126"/>
    <n v="21"/>
    <n v="13.2"/>
    <m/>
    <m/>
    <d v="1899-12-30T22:16:00"/>
    <d v="1899-12-30T07:49:00"/>
    <n v="569.5"/>
    <n v="523"/>
    <n v="92"/>
    <n v="46.5"/>
    <m/>
    <n v="3.4"/>
    <n v="135.5"/>
    <n v="8.6999999999999993"/>
    <n v="4.5999999999999996"/>
    <n v="53.4"/>
    <n v="17.399999999999999"/>
    <n v="24.6"/>
    <n v="84"/>
    <n v="34"/>
    <n v="3.6"/>
    <n v="106"/>
    <x v="136"/>
    <n v="108.6"/>
    <n v="70.8"/>
    <n v="3.9005736137667304"/>
    <n v="4.3135755258126194"/>
    <n v="84"/>
    <x v="19"/>
    <x v="44"/>
    <n v="3"/>
    <n v="2"/>
    <n v="12"/>
    <n v="14"/>
    <n v="31"/>
    <n v="12.7"/>
    <n v="19.399999999999999"/>
    <x v="55"/>
    <n v="4.7"/>
    <n v="3.2"/>
    <n v="3.6"/>
    <n v="3.5"/>
    <n v="2.4"/>
    <n v="19"/>
    <n v="2"/>
    <n v="88"/>
    <n v="97.3"/>
    <n v="0"/>
    <n v="75"/>
    <n v="104"/>
    <n v="52"/>
    <n v="0.9"/>
    <n v="50"/>
    <n v="2.7"/>
    <n v="4"/>
    <n v="68"/>
    <n v="99.7"/>
    <n v="68"/>
    <n v="99.8"/>
    <x v="0"/>
    <x v="0"/>
    <x v="0"/>
    <m/>
    <x v="0"/>
    <m/>
    <n v="5"/>
    <n v="5"/>
    <n v="5"/>
  </r>
  <r>
    <n v="287"/>
    <n v="287"/>
    <s v="Maximilien LUGAGNE DELTON"/>
    <s v="LUDEMA07102009"/>
    <x v="8"/>
    <m/>
    <m/>
    <m/>
    <x v="2"/>
    <x v="5"/>
    <x v="3"/>
    <x v="0"/>
    <x v="0"/>
    <x v="0"/>
    <x v="0"/>
    <d v="2020-01-28T00:00:00"/>
    <s v="A1"/>
    <s v="a2db1aec-238a-4f23-b13a-b4bf854316f7"/>
    <n v="10"/>
    <s v="Homme"/>
    <n v="130"/>
    <n v="28"/>
    <n v="16.600000000000001"/>
    <m/>
    <m/>
    <d v="1899-12-30T21:09:00"/>
    <d v="1899-12-30T07:38:00"/>
    <n v="616"/>
    <n v="568.5"/>
    <n v="92"/>
    <n v="47.5"/>
    <m/>
    <n v="12.5"/>
    <n v="83.5"/>
    <n v="9.5"/>
    <n v="1.7"/>
    <n v="44.9"/>
    <n v="23.8"/>
    <n v="29.6"/>
    <n v="67"/>
    <n v="21"/>
    <n v="2"/>
    <n v="81"/>
    <x v="73"/>
    <n v="96.6"/>
    <n v="68.7"/>
    <n v="2.2163588390501321"/>
    <n v="2.4274406332453826"/>
    <n v="5"/>
    <x v="3"/>
    <x v="45"/>
    <n v="3"/>
    <n v="0"/>
    <n v="4"/>
    <n v="21"/>
    <n v="28"/>
    <n v="16.100000000000001"/>
    <n v="41.5"/>
    <x v="2"/>
    <n v="6.8"/>
    <n v="1.4"/>
    <n v="3.6"/>
    <n v="2.2999999999999998"/>
    <n v="3.1"/>
    <n v="10"/>
    <n v="1.1000000000000001"/>
    <n v="89"/>
    <n v="96.8"/>
    <n v="0"/>
    <n v="67"/>
    <n v="108"/>
    <n v="30"/>
    <n v="1.1000000000000001"/>
    <n v="46.7"/>
    <n v="18.8"/>
    <n v="4"/>
    <n v="37.6"/>
    <n v="100"/>
    <n v="37.6"/>
    <n v="100"/>
    <x v="0"/>
    <x v="0"/>
    <x v="0"/>
    <m/>
    <x v="0"/>
    <m/>
    <n v="10"/>
    <n v="10"/>
    <n v="0"/>
  </r>
  <r>
    <n v="288"/>
    <n v="288"/>
    <s v="Clement JOUBIN"/>
    <s v="JOCL15042014"/>
    <x v="5"/>
    <m/>
    <m/>
    <m/>
    <x v="8"/>
    <x v="5"/>
    <x v="0"/>
    <x v="0"/>
    <x v="0"/>
    <x v="0"/>
    <x v="0"/>
    <d v="2020-01-23T00:00:00"/>
    <s v="A1"/>
    <s v="c33bbd71-6e02-4c74-a400-15ff24c1f71b"/>
    <n v="5"/>
    <s v="Homme"/>
    <n v="107"/>
    <n v="22"/>
    <n v="19.2"/>
    <m/>
    <m/>
    <d v="1899-12-30T20:15:00"/>
    <d v="1899-12-30T07:06:00"/>
    <n v="651.29999999999995"/>
    <n v="607"/>
    <n v="93"/>
    <n v="44.3"/>
    <m/>
    <n v="15.3"/>
    <n v="91.3"/>
    <n v="6.8"/>
    <n v="4"/>
    <n v="47.5"/>
    <n v="18.2"/>
    <n v="30.2"/>
    <n v="78"/>
    <n v="32"/>
    <n v="2.9"/>
    <n v="172"/>
    <x v="131"/>
    <n v="108.2"/>
    <n v="65.7"/>
    <n v="3.1630971993410215"/>
    <n v="3.4497528830313016"/>
    <n v="170"/>
    <x v="113"/>
    <x v="60"/>
    <n v="5"/>
    <n v="0"/>
    <n v="1"/>
    <n v="2"/>
    <n v="8"/>
    <n v="11.1"/>
    <n v="13.7"/>
    <x v="68"/>
    <n v="1"/>
    <n v="0.7"/>
    <n v="0.5"/>
    <n v="1"/>
    <n v="0.6"/>
    <n v="6"/>
    <n v="0.6"/>
    <n v="91"/>
    <n v="96.9"/>
    <n v="0"/>
    <n v="80"/>
    <n v="115"/>
    <n v="61"/>
    <n v="1.7"/>
    <n v="58.6"/>
    <n v="6.6"/>
    <n v="3.7"/>
    <n v="100"/>
    <n v="100"/>
    <n v="100"/>
    <n v="100"/>
    <x v="0"/>
    <x v="0"/>
    <x v="0"/>
    <m/>
    <x v="0"/>
    <m/>
    <n v="8"/>
    <n v="5"/>
    <n v="8"/>
  </r>
  <r>
    <n v="289"/>
    <n v="289"/>
    <s v="Marc SAMPER MUNOZ"/>
    <s v="SAMUMA27022006"/>
    <x v="6"/>
    <m/>
    <m/>
    <m/>
    <x v="4"/>
    <x v="2"/>
    <x v="0"/>
    <x v="0"/>
    <x v="0"/>
    <x v="0"/>
    <x v="0"/>
    <d v="2020-01-17T00:00:00"/>
    <s v="A1"/>
    <s v="f95db5b6-a692-4671-9a56-fa2af2f5ec24"/>
    <n v="13"/>
    <s v="Homme"/>
    <n v="178"/>
    <n v="65"/>
    <n v="20.5"/>
    <m/>
    <m/>
    <d v="1899-12-30T22:45:00"/>
    <d v="1899-12-30T07:38:00"/>
    <n v="530"/>
    <n v="474.5"/>
    <n v="90"/>
    <n v="55.5"/>
    <m/>
    <n v="4"/>
    <n v="151"/>
    <n v="11.1"/>
    <n v="8.1999999999999993"/>
    <n v="47.8"/>
    <n v="22.8"/>
    <n v="21.2"/>
    <n v="69"/>
    <n v="33"/>
    <n v="3.7"/>
    <n v="46"/>
    <x v="20"/>
    <n v="90.2"/>
    <n v="70.599999999999994"/>
    <n v="4.1728134878819807"/>
    <n v="4.6406743940990518"/>
    <n v="43"/>
    <x v="0"/>
    <x v="23"/>
    <n v="1"/>
    <n v="1"/>
    <n v="1"/>
    <n v="26"/>
    <n v="29"/>
    <n v="15.6"/>
    <n v="24.5"/>
    <x v="53"/>
    <n v="7.2"/>
    <n v="2.7"/>
    <n v="4.2"/>
    <n v="3"/>
    <n v="2.2999999999999998"/>
    <n v="17"/>
    <n v="2.1"/>
    <n v="87"/>
    <n v="95.9"/>
    <n v="0"/>
    <n v="67"/>
    <n v="107"/>
    <n v="51"/>
    <n v="4.2"/>
    <n v="7.9"/>
    <n v="13.5"/>
    <n v="3.6"/>
    <n v="98.5"/>
    <n v="99.8"/>
    <n v="98.5"/>
    <n v="99"/>
    <x v="0"/>
    <x v="1"/>
    <x v="0"/>
    <m/>
    <x v="0"/>
    <m/>
    <n v="7"/>
    <n v="10"/>
    <n v="2"/>
  </r>
  <r>
    <n v="290"/>
    <n v="290"/>
    <s v="Tristan MAYER"/>
    <s v="MATR18042012"/>
    <x v="11"/>
    <m/>
    <m/>
    <m/>
    <x v="0"/>
    <x v="8"/>
    <x v="0"/>
    <x v="0"/>
    <x v="0"/>
    <x v="0"/>
    <x v="0"/>
    <d v="2020-01-16T00:00:00"/>
    <s v="A1"/>
    <s v="bd03930f-6003-45eb-83df-3e9ae0066706"/>
    <n v="7"/>
    <s v="Homme"/>
    <n v="131"/>
    <n v="31"/>
    <n v="18.100000000000001"/>
    <m/>
    <m/>
    <d v="1899-12-30T22:24:00"/>
    <d v="1899-12-30T07:01:00"/>
    <n v="510"/>
    <n v="499"/>
    <n v="98"/>
    <n v="11"/>
    <m/>
    <n v="6.5"/>
    <n v="92"/>
    <n v="3.4"/>
    <n v="0.9"/>
    <n v="50.4"/>
    <n v="25"/>
    <n v="23.7"/>
    <n v="56"/>
    <n v="16"/>
    <n v="1.9"/>
    <n v="82"/>
    <x v="90"/>
    <n v="79.7"/>
    <n v="75.400000000000006"/>
    <n v="1.9238476953907815"/>
    <n v="2.152304609218437"/>
    <n v="226"/>
    <x v="114"/>
    <x v="39"/>
    <n v="4"/>
    <n v="0"/>
    <n v="4"/>
    <n v="7"/>
    <n v="15"/>
    <n v="19"/>
    <n v="18"/>
    <x v="51"/>
    <n v="2.5"/>
    <n v="1.6"/>
    <n v="2"/>
    <n v="1.5"/>
    <n v="1.8"/>
    <n v="7"/>
    <n v="0.8"/>
    <n v="91"/>
    <n v="97.8"/>
    <n v="0"/>
    <n v="74"/>
    <n v="118"/>
    <n v="55"/>
    <n v="15.2"/>
    <n v="53"/>
    <n v="10"/>
    <n v="4.4000000000000004"/>
    <n v="98.6"/>
    <n v="99.5"/>
    <n v="100"/>
    <n v="98.6"/>
    <x v="0"/>
    <x v="0"/>
    <x v="0"/>
    <m/>
    <x v="0"/>
    <m/>
    <n v="10"/>
    <n v="10"/>
    <n v="0"/>
  </r>
  <r>
    <n v="291"/>
    <n v="291"/>
    <s v="Zayed MALKI"/>
    <s v="MAZA05012012"/>
    <x v="1"/>
    <m/>
    <m/>
    <m/>
    <x v="4"/>
    <x v="1"/>
    <x v="3"/>
    <x v="1"/>
    <x v="0"/>
    <x v="0"/>
    <x v="0"/>
    <d v="2020-01-08T00:00:00"/>
    <s v="A1"/>
    <s v="3cb019ab-cfc5-4547-b93b-381dd822cf18"/>
    <n v="8"/>
    <s v="Homme"/>
    <n v="126"/>
    <n v="26"/>
    <n v="16.399999999999999"/>
    <m/>
    <m/>
    <d v="1899-12-30T19:39:00"/>
    <d v="1899-12-30T07:18:00"/>
    <n v="698.5"/>
    <n v="673"/>
    <n v="96"/>
    <n v="25.5"/>
    <m/>
    <n v="0"/>
    <n v="49.5"/>
    <n v="3.7"/>
    <n v="2.9"/>
    <n v="56.2"/>
    <n v="17.5"/>
    <n v="23.5"/>
    <n v="81"/>
    <n v="24"/>
    <n v="2.1"/>
    <n v="256"/>
    <x v="137"/>
    <n v="104.5"/>
    <n v="73.7"/>
    <n v="2.1396731054977711"/>
    <n v="2.3268945022288263"/>
    <n v="103"/>
    <x v="43"/>
    <x v="39"/>
    <n v="3"/>
    <n v="0"/>
    <n v="4"/>
    <n v="72"/>
    <n v="79"/>
    <n v="10.3"/>
    <n v="19.7"/>
    <x v="93"/>
    <n v="8"/>
    <n v="6.8"/>
    <n v="6.9"/>
    <n v="7.3"/>
    <n v="6.7"/>
    <n v="34"/>
    <n v="3"/>
    <n v="90"/>
    <n v="95.5"/>
    <n v="0"/>
    <n v="105"/>
    <n v="140"/>
    <n v="74"/>
    <n v="143.19999999999999"/>
    <n v="14.1"/>
    <n v="3.9"/>
    <n v="3.4"/>
    <n v="95.9"/>
    <n v="99.7"/>
    <n v="95.9"/>
    <n v="95.9"/>
    <x v="0"/>
    <x v="0"/>
    <x v="0"/>
    <m/>
    <x v="0"/>
    <m/>
    <s v="na"/>
    <n v="7"/>
    <n v="3"/>
  </r>
  <r>
    <n v="292"/>
    <n v="292"/>
    <s v="Samuel BRUNT"/>
    <s v="BRSA070707"/>
    <x v="3"/>
    <m/>
    <m/>
    <m/>
    <x v="0"/>
    <x v="3"/>
    <x v="4"/>
    <x v="0"/>
    <x v="0"/>
    <x v="0"/>
    <x v="0"/>
    <d v="2020-01-07T00:00:00"/>
    <s v="A1"/>
    <s v="d855b4b2-fc48-4f10-ada8-e878ba9b953c"/>
    <n v="12"/>
    <s v="Homme"/>
    <n v="156"/>
    <n v="52"/>
    <n v="21.4"/>
    <m/>
    <m/>
    <d v="1899-12-30T21:29:00"/>
    <d v="1899-12-30T07:43:00"/>
    <n v="588"/>
    <n v="443"/>
    <n v="75"/>
    <n v="145"/>
    <m/>
    <n v="26"/>
    <n v="53.5"/>
    <n v="27.9"/>
    <n v="6.4"/>
    <n v="35.9"/>
    <n v="30"/>
    <n v="27.7"/>
    <n v="70"/>
    <n v="24"/>
    <n v="2.4"/>
    <n v="33"/>
    <x v="86"/>
    <n v="97.7"/>
    <n v="65.900000000000006"/>
    <n v="3.2505643340857788"/>
    <n v="3.5756207674943568"/>
    <n v="29"/>
    <x v="115"/>
    <x v="38"/>
    <n v="2"/>
    <n v="3"/>
    <n v="4"/>
    <n v="12"/>
    <n v="21"/>
    <n v="17.100000000000001"/>
    <n v="41.4"/>
    <x v="13"/>
    <n v="3.9"/>
    <n v="2.4"/>
    <n v="4.5999999999999996"/>
    <n v="1.8"/>
    <n v="1.9"/>
    <n v="20"/>
    <n v="2.4"/>
    <n v="89"/>
    <n v="95.2"/>
    <n v="0"/>
    <n v="81"/>
    <n v="121"/>
    <n v="59"/>
    <n v="156.6"/>
    <n v="52.1"/>
    <n v="13.7"/>
    <n v="4"/>
    <n v="97.6"/>
    <n v="99.8"/>
    <n v="97.6"/>
    <n v="100"/>
    <x v="0"/>
    <x v="0"/>
    <x v="0"/>
    <m/>
    <x v="0"/>
    <m/>
    <n v="8"/>
    <n v="10"/>
    <n v="5"/>
  </r>
  <r>
    <n v="293"/>
    <n v="293"/>
    <s v="Lyana GOMES FAUSTINO"/>
    <s v="GOFALY30102012"/>
    <x v="11"/>
    <m/>
    <m/>
    <m/>
    <x v="5"/>
    <x v="5"/>
    <x v="1"/>
    <x v="0"/>
    <x v="0"/>
    <x v="0"/>
    <x v="0"/>
    <d v="2020-01-03T00:00:00"/>
    <s v="A1"/>
    <s v="9371c01e-6bfc-48a2-81ca-749c3af8b5f9"/>
    <n v="7"/>
    <s v="Femme"/>
    <n v="111"/>
    <n v="21"/>
    <n v="17"/>
    <m/>
    <m/>
    <d v="1899-12-30T22:10:00"/>
    <d v="1899-12-30T08:18:00"/>
    <n v="608.5"/>
    <n v="528"/>
    <n v="87"/>
    <n v="80.5"/>
    <m/>
    <n v="35.5"/>
    <n v="86.5"/>
    <n v="13.2"/>
    <n v="8"/>
    <n v="49.3"/>
    <n v="12.6"/>
    <n v="30"/>
    <n v="98"/>
    <n v="44"/>
    <n v="4.3"/>
    <n v="97"/>
    <x v="57"/>
    <n v="128"/>
    <n v="61.9"/>
    <n v="5"/>
    <n v="5.4886363636363633"/>
    <n v="18"/>
    <x v="77"/>
    <x v="0"/>
    <n v="3"/>
    <n v="0"/>
    <n v="8"/>
    <n v="36"/>
    <n v="47"/>
    <n v="13.8"/>
    <n v="25.8"/>
    <x v="45"/>
    <n v="11.7"/>
    <n v="2.6"/>
    <n v="5.3"/>
    <n v="5.3"/>
    <n v="6.1"/>
    <n v="8"/>
    <n v="0.9"/>
    <n v="83"/>
    <n v="96.8"/>
    <n v="0.1"/>
    <n v="78"/>
    <n v="112"/>
    <n v="55"/>
    <n v="28.8"/>
    <n v="17.3"/>
    <n v="12"/>
    <n v="3.4"/>
    <n v="72.7"/>
    <n v="84"/>
    <n v="72.7"/>
    <n v="100"/>
    <x v="0"/>
    <x v="1"/>
    <x v="0"/>
    <m/>
    <x v="0"/>
    <m/>
    <n v="10"/>
    <n v="10"/>
    <n v="0"/>
  </r>
  <r>
    <n v="294"/>
    <n v="294"/>
    <s v="Mathias FERNANDES"/>
    <s v="FEMA17112008"/>
    <x v="3"/>
    <m/>
    <m/>
    <m/>
    <x v="6"/>
    <x v="0"/>
    <x v="0"/>
    <x v="0"/>
    <x v="0"/>
    <x v="0"/>
    <x v="0"/>
    <d v="2020-01-03T00:00:00"/>
    <s v="A1"/>
    <s v="82bf679c-7fdd-40c4-b76f-f338a7be93b1"/>
    <n v="11"/>
    <s v="Homme"/>
    <n v="145"/>
    <n v="35"/>
    <n v="16.600000000000001"/>
    <m/>
    <m/>
    <d v="1899-12-30T23:30:00"/>
    <d v="1899-12-30T08:34:00"/>
    <n v="536.5"/>
    <n v="503.5"/>
    <n v="94"/>
    <n v="33"/>
    <m/>
    <n v="8"/>
    <n v="156"/>
    <n v="7.5"/>
    <n v="1.4"/>
    <n v="65.900000000000006"/>
    <n v="11.8"/>
    <n v="20.9"/>
    <n v="50"/>
    <n v="16"/>
    <n v="1.8"/>
    <n v="156"/>
    <x v="138"/>
    <n v="70.900000000000006"/>
    <n v="77.7"/>
    <n v="1.9066534260178749"/>
    <n v="2.1211519364448859"/>
    <n v="10"/>
    <x v="82"/>
    <x v="14"/>
    <n v="5"/>
    <n v="0"/>
    <n v="3"/>
    <n v="75"/>
    <n v="83"/>
    <n v="14.7"/>
    <n v="29.3"/>
    <x v="99"/>
    <n v="11.4"/>
    <n v="9.5"/>
    <n v="11.1"/>
    <n v="5.8"/>
    <n v="13"/>
    <n v="10"/>
    <n v="1.2"/>
    <n v="92"/>
    <n v="97.9"/>
    <n v="0"/>
    <n v="63"/>
    <n v="105"/>
    <n v="49"/>
    <n v="82.6"/>
    <n v="82.3"/>
    <n v="5.7"/>
    <n v="3.4"/>
    <n v="62"/>
    <n v="99.9"/>
    <n v="62"/>
    <n v="100"/>
    <x v="0"/>
    <x v="0"/>
    <x v="0"/>
    <m/>
    <x v="0"/>
    <m/>
    <n v="5"/>
    <n v="9"/>
    <n v="0"/>
  </r>
  <r>
    <n v="295"/>
    <n v="295"/>
    <s v="Ruben TEIXEIRA"/>
    <s v="TERU04032014"/>
    <x v="5"/>
    <m/>
    <m/>
    <m/>
    <x v="1"/>
    <x v="0"/>
    <x v="0"/>
    <x v="0"/>
    <x v="0"/>
    <x v="0"/>
    <x v="0"/>
    <d v="2020-01-02T00:00:00"/>
    <s v="A1"/>
    <s v="9542053d-14b5-4da7-bda3-92a3538fc377"/>
    <n v="5"/>
    <s v="Homme"/>
    <m/>
    <m/>
    <m/>
    <m/>
    <m/>
    <d v="1899-12-30T21:09:00"/>
    <d v="1899-12-30T08:49:00"/>
    <n v="687.9"/>
    <n v="667.4"/>
    <n v="97"/>
    <n v="20.5"/>
    <m/>
    <n v="12.2"/>
    <n v="59.5"/>
    <n v="4.7"/>
    <n v="4.3"/>
    <n v="48.9"/>
    <n v="19.3"/>
    <n v="27.6"/>
    <n v="81"/>
    <n v="33"/>
    <n v="2.9"/>
    <n v="144"/>
    <x v="12"/>
    <n v="108.6"/>
    <n v="68.2"/>
    <n v="2.9667365897512736"/>
    <n v="3.2274498052142646"/>
    <n v="64"/>
    <x v="116"/>
    <x v="12"/>
    <n v="2"/>
    <n v="1"/>
    <n v="0"/>
    <n v="16"/>
    <n v="19"/>
    <n v="8.6"/>
    <n v="30.1"/>
    <x v="17"/>
    <n v="5.2"/>
    <n v="0.4"/>
    <n v="3.8"/>
    <n v="1.4"/>
    <n v="1.5"/>
    <n v="8"/>
    <n v="0.6"/>
    <n v="74"/>
    <n v="96.9"/>
    <n v="2.8"/>
    <n v="87"/>
    <n v="124"/>
    <n v="64"/>
    <n v="21.6"/>
    <n v="31"/>
    <n v="5.3"/>
    <n v="3.6"/>
    <n v="61.7"/>
    <n v="99"/>
    <n v="61.7"/>
    <n v="100"/>
    <x v="0"/>
    <x v="0"/>
    <x v="0"/>
    <m/>
    <x v="0"/>
    <m/>
    <s v="na"/>
    <n v="10"/>
    <n v="0"/>
  </r>
  <r>
    <n v="296"/>
    <n v="296"/>
    <s v="Théo FLOCH CATEL"/>
    <s v="FLPATH13022012"/>
    <x v="0"/>
    <s v="P"/>
    <s v="O"/>
    <m/>
    <x v="4"/>
    <x v="9"/>
    <x v="0"/>
    <x v="0"/>
    <x v="0"/>
    <x v="0"/>
    <x v="0"/>
    <d v="2021-06-30T00:00:00"/>
    <s v="A1"/>
    <s v="4230ff4c-7a1a-45af-b1b7-c07d817a1ff7"/>
    <n v="9"/>
    <s v="Homme"/>
    <n v="150"/>
    <n v="39"/>
    <n v="17.3"/>
    <m/>
    <m/>
    <d v="1899-12-30T20:28:00"/>
    <d v="1899-12-30T07:09:00"/>
    <n v="554.70000000000005"/>
    <n v="429.2"/>
    <n v="77"/>
    <n v="125.5"/>
    <m/>
    <n v="86.2"/>
    <n v="73"/>
    <n v="33"/>
    <n v="13.2"/>
    <n v="47.9"/>
    <n v="18.899999999999999"/>
    <n v="20"/>
    <n v="81"/>
    <n v="32"/>
    <n v="3.5"/>
    <n v="50"/>
    <x v="139"/>
    <n v="101"/>
    <n v="66.8"/>
    <n v="4.4734389561975769"/>
    <n v="4.9627213420316867"/>
    <n v="40"/>
    <x v="13"/>
    <x v="15"/>
    <n v="1"/>
    <n v="2"/>
    <n v="0"/>
    <n v="10"/>
    <n v="13"/>
    <n v="12.2"/>
    <n v="29.3"/>
    <x v="51"/>
    <n v="4.9000000000000004"/>
    <n v="1"/>
    <n v="6"/>
    <n v="0.7"/>
    <n v="1"/>
    <n v="14"/>
    <n v="2"/>
    <n v="90"/>
    <n v="96.6"/>
    <n v="0.1"/>
    <n v="64"/>
    <n v="115"/>
    <n v="47"/>
    <n v="8.6999999999999993"/>
    <n v="0"/>
    <n v="6.9"/>
    <n v="4.2"/>
    <n v="98.5"/>
    <n v="98.5"/>
    <n v="100"/>
    <n v="100"/>
    <x v="0"/>
    <x v="0"/>
    <x v="0"/>
    <m/>
    <x v="0"/>
    <m/>
    <n v="10"/>
    <n v="10"/>
    <n v="0"/>
  </r>
  <r>
    <n v="297"/>
    <n v="297"/>
    <s v="Joris WALCH"/>
    <s v="WAJO30092003"/>
    <x v="14"/>
    <s v="P"/>
    <s v="O"/>
    <m/>
    <x v="2"/>
    <x v="8"/>
    <x v="2"/>
    <x v="0"/>
    <x v="0"/>
    <x v="0"/>
    <x v="0"/>
    <d v="2021-06-30T00:00:00"/>
    <s v="A1"/>
    <s v="a55bb30d-867a-4627-84d1-1c24b7ea5b01"/>
    <n v="17"/>
    <s v="Homme"/>
    <n v="169"/>
    <n v="58"/>
    <n v="20.3"/>
    <m/>
    <m/>
    <d v="1899-12-30T23:30:00"/>
    <d v="1899-12-30T12:08:00"/>
    <n v="757.9"/>
    <n v="525.4"/>
    <n v="69"/>
    <n v="232.4"/>
    <m/>
    <n v="169.4"/>
    <n v="241.9"/>
    <n v="30.7"/>
    <n v="9.5"/>
    <n v="50.7"/>
    <n v="14.2"/>
    <n v="25.6"/>
    <n v="84"/>
    <n v="37"/>
    <n v="2.9"/>
    <n v="112"/>
    <x v="140"/>
    <n v="109.6"/>
    <n v="64.900000000000006"/>
    <n v="4.2253521126760569"/>
    <n v="4.5565283593452612"/>
    <n v="0"/>
    <x v="4"/>
    <x v="3"/>
    <n v="1"/>
    <n v="0"/>
    <n v="1"/>
    <n v="52"/>
    <n v="54"/>
    <n v="21.3"/>
    <n v="33.9"/>
    <x v="100"/>
    <n v="4.5"/>
    <n v="6.8"/>
    <n v="8.4"/>
    <n v="6.1"/>
    <n v="7.4"/>
    <n v="4"/>
    <n v="0.5"/>
    <n v="93"/>
    <n v="95.8"/>
    <n v="0"/>
    <n v="64"/>
    <n v="95"/>
    <n v="51"/>
    <n v="117.1"/>
    <n v="36.1"/>
    <n v="4.4000000000000004"/>
    <n v="3"/>
    <n v="100"/>
    <n v="100"/>
    <n v="100"/>
    <n v="100"/>
    <x v="0"/>
    <x v="0"/>
    <x v="0"/>
    <m/>
    <x v="1"/>
    <m/>
    <s v="na"/>
    <s v="na"/>
    <s v="na"/>
  </r>
  <r>
    <n v="298"/>
    <n v="298"/>
    <s v="Eden BERREBI"/>
    <s v="BEED18072012"/>
    <x v="1"/>
    <s v="P"/>
    <s v="O"/>
    <m/>
    <x v="2"/>
    <x v="2"/>
    <x v="10"/>
    <x v="0"/>
    <x v="0"/>
    <x v="0"/>
    <x v="0"/>
    <d v="2021-06-28T00:00:00"/>
    <s v="A1"/>
    <s v="b1b024ee-44b4-4f68-be4f-99d49d5a7204"/>
    <n v="8"/>
    <s v="Femme"/>
    <m/>
    <m/>
    <m/>
    <m/>
    <m/>
    <d v="1899-12-30T20:29:00"/>
    <d v="1899-12-30T06:36:00"/>
    <n v="571.4"/>
    <n v="556.9"/>
    <n v="97"/>
    <n v="14.5"/>
    <m/>
    <n v="35.799999999999997"/>
    <n v="102.5"/>
    <n v="8.3000000000000007"/>
    <n v="5.3"/>
    <n v="42"/>
    <n v="25.8"/>
    <n v="26.9"/>
    <n v="62"/>
    <n v="15"/>
    <n v="1.6"/>
    <n v="99"/>
    <x v="14"/>
    <n v="88.9"/>
    <n v="67.8"/>
    <n v="1.6160890644639971"/>
    <n v="1.7884718980068237"/>
    <n v="81"/>
    <x v="95"/>
    <x v="61"/>
    <n v="0"/>
    <n v="0"/>
    <n v="0"/>
    <n v="12"/>
    <n v="12"/>
    <m/>
    <n v="18.7"/>
    <x v="54"/>
    <n v="2.4"/>
    <n v="0.9"/>
    <n v="2.2999999999999998"/>
    <n v="0.8"/>
    <n v="1"/>
    <n v="4"/>
    <n v="0.4"/>
    <n v="92"/>
    <n v="97.7"/>
    <n v="0"/>
    <n v="63"/>
    <n v="104"/>
    <n v="49"/>
    <n v="24.8"/>
    <n v="26"/>
    <n v="7.4"/>
    <n v="3.2"/>
    <n v="99.5"/>
    <n v="99.5"/>
    <n v="100"/>
    <n v="100"/>
    <x v="0"/>
    <x v="0"/>
    <x v="0"/>
    <m/>
    <x v="0"/>
    <m/>
    <s v="na"/>
    <s v="na"/>
    <s v="na"/>
  </r>
  <r>
    <n v="299"/>
    <n v="299"/>
    <s v="Paul GODIN VICENT"/>
    <s v="GOVIPA13042014"/>
    <x v="11"/>
    <m/>
    <m/>
    <m/>
    <x v="0"/>
    <x v="0"/>
    <x v="0"/>
    <x v="0"/>
    <x v="0"/>
    <x v="0"/>
    <x v="0"/>
    <d v="2021-06-25T00:00:00"/>
    <s v="A1"/>
    <s v="8e3ce87a-26f5-488f-a01b-e0c7df08aced"/>
    <n v="7"/>
    <s v="Homme"/>
    <n v="130"/>
    <n v="29"/>
    <n v="17.2"/>
    <m/>
    <m/>
    <d v="1899-12-30T20:35:00"/>
    <d v="1899-12-30T06:14:00"/>
    <n v="568.5"/>
    <n v="562.5"/>
    <n v="99"/>
    <n v="6"/>
    <m/>
    <n v="11.5"/>
    <n v="69.5"/>
    <n v="3"/>
    <n v="0.4"/>
    <n v="52.7"/>
    <n v="20.6"/>
    <n v="26.3"/>
    <n v="35"/>
    <n v="9"/>
    <n v="0.9"/>
    <n v="131"/>
    <x v="141"/>
    <n v="61.3"/>
    <n v="73.300000000000011"/>
    <n v="0.96"/>
    <n v="1.056"/>
    <n v="0"/>
    <x v="4"/>
    <x v="3"/>
    <n v="4"/>
    <n v="2"/>
    <n v="7"/>
    <n v="48"/>
    <n v="61"/>
    <n v="10.9"/>
    <n v="14.8"/>
    <x v="76"/>
    <n v="3.2"/>
    <n v="7.7"/>
    <n v="8.3000000000000007"/>
    <n v="2.7"/>
    <n v="6.6"/>
    <n v="36"/>
    <n v="3.8"/>
    <n v="87"/>
    <n v="96.8"/>
    <n v="0"/>
    <n v="76"/>
    <n v="121"/>
    <n v="54"/>
    <n v="2.1"/>
    <n v="69"/>
    <n v="14.9"/>
    <n v="4.4000000000000004"/>
    <n v="52.9"/>
    <n v="100"/>
    <n v="52.9"/>
    <n v="100"/>
    <x v="0"/>
    <x v="0"/>
    <x v="0"/>
    <m/>
    <x v="0"/>
    <m/>
    <n v="9"/>
    <n v="9"/>
    <n v="3"/>
  </r>
  <r>
    <n v="300"/>
    <n v="300"/>
    <s v="Klara CHANTEPIE"/>
    <s v="CHKL16112006"/>
    <x v="9"/>
    <s v="P"/>
    <s v="O"/>
    <m/>
    <x v="0"/>
    <x v="2"/>
    <x v="0"/>
    <x v="0"/>
    <x v="0"/>
    <x v="0"/>
    <x v="0"/>
    <d v="2021-06-25T00:00:00"/>
    <s v="A1"/>
    <s v="e3828ec9-acd0-4688-96c3-a7af49a02c70"/>
    <n v="14"/>
    <s v="Femme"/>
    <n v="165"/>
    <n v="55"/>
    <n v="20.2"/>
    <m/>
    <m/>
    <d v="1899-12-30T22:35:00"/>
    <d v="1899-12-30T08:39:00"/>
    <n v="603.70000000000005"/>
    <n v="372.4"/>
    <n v="62"/>
    <n v="231.3"/>
    <m/>
    <n v="36.799999999999997"/>
    <n v="80.3"/>
    <n v="38.299999999999997"/>
    <n v="6.2"/>
    <n v="55.3"/>
    <n v="19.100000000000001"/>
    <n v="19.5"/>
    <n v="71"/>
    <n v="28"/>
    <n v="2.8"/>
    <n v="57"/>
    <x v="0"/>
    <n v="90.5"/>
    <n v="74.400000000000006"/>
    <n v="4.511278195488722"/>
    <n v="4.9624060150375939"/>
    <n v="1"/>
    <x v="4"/>
    <x v="3"/>
    <n v="0"/>
    <n v="0"/>
    <n v="0"/>
    <n v="24"/>
    <n v="24"/>
    <m/>
    <n v="31.2"/>
    <x v="11"/>
    <n v="2.5"/>
    <n v="4.2"/>
    <n v="14.5"/>
    <n v="2.6"/>
    <n v="4.8"/>
    <n v="6"/>
    <n v="1"/>
    <n v="85"/>
    <n v="95.8"/>
    <n v="0.3"/>
    <n v="51"/>
    <n v="111"/>
    <n v="42"/>
    <n v="41.4"/>
    <n v="39.799999999999997"/>
    <n v="12.5"/>
    <n v="3"/>
    <n v="99.7"/>
    <n v="99.7"/>
    <n v="100"/>
    <n v="100"/>
    <x v="0"/>
    <x v="0"/>
    <x v="1"/>
    <m/>
    <x v="0"/>
    <m/>
    <n v="9"/>
    <n v="8"/>
    <n v="6"/>
  </r>
  <r>
    <n v="301"/>
    <n v="301"/>
    <s v="Ikram LAMANE"/>
    <s v="LAIK16062017"/>
    <x v="2"/>
    <s v="P"/>
    <s v="O"/>
    <m/>
    <x v="2"/>
    <x v="5"/>
    <x v="0"/>
    <x v="0"/>
    <x v="0"/>
    <x v="0"/>
    <x v="0"/>
    <d v="2021-06-24T00:00:00"/>
    <s v="A1"/>
    <s v="8f980ed3-fb69-4b84-b91f-6c67f812e61b"/>
    <n v="4"/>
    <s v="Femme"/>
    <n v="100"/>
    <n v="15"/>
    <n v="15"/>
    <m/>
    <m/>
    <d v="1899-12-30T22:50:00"/>
    <d v="1899-12-30T05:47:00"/>
    <n v="417.3"/>
    <n v="369.4"/>
    <n v="89"/>
    <n v="47.9"/>
    <m/>
    <n v="23.4"/>
    <n v="184.4"/>
    <n v="11.5"/>
    <n v="4.7"/>
    <n v="35.299999999999997"/>
    <n v="36.1"/>
    <n v="23.8"/>
    <n v="50"/>
    <n v="15"/>
    <n v="2.2000000000000002"/>
    <n v="41"/>
    <x v="142"/>
    <n v="73.8"/>
    <n v="71.400000000000006"/>
    <n v="2.4363833243096917"/>
    <n v="2.7937195452084462"/>
    <n v="9"/>
    <x v="68"/>
    <x v="3"/>
    <n v="9"/>
    <n v="0"/>
    <n v="13"/>
    <n v="20"/>
    <n v="42"/>
    <n v="11.6"/>
    <n v="29.1"/>
    <x v="101"/>
    <n v="9.5"/>
    <n v="6"/>
    <n v="3.6"/>
    <n v="5.6"/>
    <n v="5.8"/>
    <n v="16"/>
    <n v="2.6"/>
    <n v="81"/>
    <n v="97.5"/>
    <n v="0.1"/>
    <n v="82"/>
    <n v="108"/>
    <n v="58"/>
    <n v="76.3"/>
    <n v="51.9"/>
    <n v="16.600000000000001"/>
    <n v="3.7"/>
    <n v="77.599999999999994"/>
    <n v="77.599999999999994"/>
    <n v="77.7"/>
    <n v="100"/>
    <x v="0"/>
    <x v="0"/>
    <x v="0"/>
    <m/>
    <x v="0"/>
    <m/>
    <n v="10"/>
    <n v="10"/>
    <n v="0"/>
  </r>
  <r>
    <n v="302"/>
    <n v="302"/>
    <s v="Nawfel FARID"/>
    <s v="FANA06122014"/>
    <x v="7"/>
    <s v="P"/>
    <s v="O"/>
    <m/>
    <x v="5"/>
    <x v="0"/>
    <x v="0"/>
    <x v="0"/>
    <x v="0"/>
    <x v="0"/>
    <x v="0"/>
    <d v="2021-06-22T00:00:00"/>
    <s v="A1"/>
    <s v="0e43d0ed-7ed8-41c1-a990-db1ea2f64d6a"/>
    <n v="6"/>
    <s v="Homme"/>
    <n v="110"/>
    <n v="19"/>
    <n v="15.7"/>
    <m/>
    <m/>
    <d v="1899-12-30T21:59:00"/>
    <d v="1899-12-30T07:22:00"/>
    <n v="561.29999999999995"/>
    <n v="547.79999999999995"/>
    <n v="98"/>
    <n v="13.5"/>
    <m/>
    <n v="1"/>
    <n v="90.5"/>
    <n v="2.6"/>
    <n v="3.8"/>
    <n v="49.6"/>
    <n v="22.7"/>
    <n v="23.8"/>
    <n v="55"/>
    <n v="19"/>
    <n v="2"/>
    <n v="69"/>
    <x v="70"/>
    <n v="78.8"/>
    <n v="72.3"/>
    <n v="2.0810514786418404"/>
    <n v="2.3001095290251921"/>
    <n v="43"/>
    <x v="117"/>
    <x v="55"/>
    <n v="0"/>
    <n v="0"/>
    <n v="2"/>
    <n v="13"/>
    <n v="15"/>
    <n v="10"/>
    <n v="14.1"/>
    <x v="41"/>
    <n v="1.4"/>
    <n v="1.7"/>
    <n v="0.4"/>
    <n v="2.1"/>
    <n v="1.4"/>
    <n v="0"/>
    <n v="0"/>
    <n v="88"/>
    <n v="97.3"/>
    <n v="0.2"/>
    <n v="77"/>
    <n v="124"/>
    <n v="58"/>
    <n v="95.4"/>
    <n v="12.9"/>
    <n v="4.7"/>
    <m/>
    <n v="99.5"/>
    <n v="99.5"/>
    <n v="100"/>
    <n v="99.9"/>
    <x v="0"/>
    <x v="0"/>
    <x v="0"/>
    <m/>
    <x v="0"/>
    <m/>
    <n v="10"/>
    <n v="10"/>
    <n v="0"/>
  </r>
  <r>
    <n v="303"/>
    <n v="303"/>
    <s v="Clovis ROUSSET"/>
    <s v="ROCL28122007"/>
    <x v="6"/>
    <s v="P"/>
    <s v="O"/>
    <m/>
    <x v="2"/>
    <x v="8"/>
    <x v="2"/>
    <x v="0"/>
    <x v="0"/>
    <x v="0"/>
    <x v="0"/>
    <d v="2021-06-21T00:00:00"/>
    <s v="A1"/>
    <s v="b5fa6b0d-5e8a-44c6-833e-201c160a2444"/>
    <n v="13"/>
    <s v="Homme"/>
    <n v="174"/>
    <n v="63"/>
    <n v="20.8"/>
    <m/>
    <m/>
    <d v="1899-12-30T22:29:00"/>
    <d v="1899-12-30T08:46:00"/>
    <n v="506"/>
    <n v="453.5"/>
    <n v="90"/>
    <n v="52.5"/>
    <m/>
    <n v="110"/>
    <n v="104"/>
    <n v="26.4"/>
    <n v="4.5"/>
    <n v="52.9"/>
    <n v="16"/>
    <n v="26.6"/>
    <n v="104"/>
    <n v="46"/>
    <n v="5.5"/>
    <n v="101"/>
    <x v="116"/>
    <n v="130.6"/>
    <n v="68.900000000000006"/>
    <n v="6.0859977949283355"/>
    <n v="6.8136714443219404"/>
    <n v="0"/>
    <x v="4"/>
    <x v="3"/>
    <n v="3"/>
    <n v="4"/>
    <n v="30"/>
    <n v="63"/>
    <n v="100"/>
    <n v="12.7"/>
    <n v="16"/>
    <x v="102"/>
    <n v="3.5"/>
    <n v="16.8"/>
    <n v="65.5"/>
    <n v="10.6"/>
    <n v="9.9"/>
    <n v="66"/>
    <n v="8.6999999999999993"/>
    <n v="78"/>
    <n v="95.9"/>
    <n v="0.8"/>
    <n v="73"/>
    <n v="98"/>
    <n v="53"/>
    <n v="15.8"/>
    <n v="43.6"/>
    <n v="17.7"/>
    <n v="4.5999999999999996"/>
    <n v="56.2"/>
    <n v="96.1"/>
    <n v="56.2"/>
    <n v="93.1"/>
    <x v="0"/>
    <x v="1"/>
    <x v="0"/>
    <m/>
    <x v="0"/>
    <m/>
    <n v="10"/>
    <n v="10"/>
    <n v="5"/>
  </r>
  <r>
    <n v="304"/>
    <n v="304"/>
    <s v="Romain ELBERG"/>
    <s v="ELRO23082011"/>
    <x v="0"/>
    <s v="P"/>
    <s v="O"/>
    <m/>
    <x v="3"/>
    <x v="9"/>
    <x v="0"/>
    <x v="0"/>
    <x v="0"/>
    <x v="0"/>
    <x v="0"/>
    <d v="2021-06-21T00:00:00"/>
    <s v="A1"/>
    <s v="192d59da-6735-46a6-81a0-84e38922f278"/>
    <n v="9"/>
    <s v="Homme"/>
    <n v="145"/>
    <n v="42"/>
    <n v="20"/>
    <m/>
    <m/>
    <d v="1899-12-30T20:59:00"/>
    <d v="1899-12-30T06:32:00"/>
    <n v="573.5"/>
    <n v="468"/>
    <n v="82"/>
    <n v="105.5"/>
    <m/>
    <n v="2"/>
    <n v="109.5"/>
    <n v="18.399999999999999"/>
    <n v="3.7"/>
    <n v="61.8"/>
    <n v="19.899999999999999"/>
    <n v="14.6"/>
    <n v="80"/>
    <n v="29"/>
    <n v="3"/>
    <n v="109"/>
    <x v="141"/>
    <n v="94.6"/>
    <n v="81.699999999999989"/>
    <n v="3.7179487179487181"/>
    <n v="4.1025641025641022"/>
    <n v="5"/>
    <x v="23"/>
    <x v="45"/>
    <n v="1"/>
    <n v="6"/>
    <n v="6"/>
    <n v="38"/>
    <n v="51"/>
    <n v="12"/>
    <n v="17"/>
    <x v="76"/>
    <n v="3.5"/>
    <n v="7.1"/>
    <n v="8.9"/>
    <n v="4.7"/>
    <n v="5.6"/>
    <n v="21"/>
    <n v="2.7"/>
    <n v="91"/>
    <n v="97.6"/>
    <n v="0"/>
    <n v="66"/>
    <n v="109"/>
    <n v="47"/>
    <n v="74.5"/>
    <n v="12.4"/>
    <n v="16.600000000000001"/>
    <n v="3.7"/>
    <n v="94.5"/>
    <n v="99.7"/>
    <n v="94.5"/>
    <n v="100"/>
    <x v="0"/>
    <x v="0"/>
    <x v="0"/>
    <m/>
    <x v="0"/>
    <m/>
    <n v="9"/>
    <n v="9"/>
    <n v="5"/>
  </r>
  <r>
    <n v="305"/>
    <n v="305"/>
    <s v="Julia SABATER REY"/>
    <s v="SAREJU29012012"/>
    <x v="0"/>
    <s v="P"/>
    <s v="O"/>
    <m/>
    <x v="5"/>
    <x v="5"/>
    <x v="0"/>
    <x v="0"/>
    <x v="0"/>
    <x v="0"/>
    <x v="0"/>
    <d v="2021-06-18T00:00:00"/>
    <s v="A1"/>
    <s v="e8b7f44a-d3c9-44be-950b-e4724a591f00"/>
    <n v="9"/>
    <s v="Femme"/>
    <n v="140"/>
    <n v="27"/>
    <n v="13.8"/>
    <m/>
    <m/>
    <d v="1899-12-30T21:40:00"/>
    <d v="1899-12-30T08:17:00"/>
    <n v="617.5"/>
    <n v="576"/>
    <n v="93"/>
    <n v="28.5"/>
    <m/>
    <n v="19.2"/>
    <n v="111"/>
    <n v="7.5"/>
    <n v="11.4"/>
    <n v="42.9"/>
    <n v="20.8"/>
    <n v="24.9"/>
    <n v="90"/>
    <n v="40"/>
    <n v="3.9"/>
    <n v="84"/>
    <x v="10"/>
    <n v="114.9"/>
    <n v="63.7"/>
    <n v="4.166666666666667"/>
    <n v="4.572916666666667"/>
    <n v="9"/>
    <x v="50"/>
    <x v="45"/>
    <n v="2"/>
    <n v="2"/>
    <n v="7"/>
    <n v="37"/>
    <n v="48"/>
    <n v="13.5"/>
    <n v="18.8"/>
    <x v="95"/>
    <n v="3.8"/>
    <n v="5.4"/>
    <n v="4.5999999999999996"/>
    <n v="5.9"/>
    <n v="5"/>
    <n v="22"/>
    <n v="2.2999999999999998"/>
    <n v="91"/>
    <n v="96.2"/>
    <n v="0"/>
    <n v="73"/>
    <n v="115"/>
    <n v="57"/>
    <n v="0.9"/>
    <n v="100"/>
    <n v="9.5"/>
    <n v="3.5"/>
    <n v="80.2"/>
    <n v="99.8"/>
    <n v="80.2"/>
    <n v="100"/>
    <x v="0"/>
    <x v="0"/>
    <x v="0"/>
    <m/>
    <x v="0"/>
    <m/>
    <n v="10"/>
    <n v="10"/>
    <n v="2"/>
  </r>
  <r>
    <n v="306"/>
    <n v="306"/>
    <s v="Nils GRAZIANI"/>
    <s v="GRNI03082011"/>
    <x v="0"/>
    <s v="P"/>
    <s v="O"/>
    <m/>
    <x v="2"/>
    <x v="6"/>
    <x v="10"/>
    <x v="1"/>
    <x v="1"/>
    <x v="0"/>
    <x v="0"/>
    <d v="2021-06-17T00:00:00"/>
    <s v="A1"/>
    <s v="fafcc2dc-4bc6-4275-a496-3bf315e23968"/>
    <n v="9"/>
    <s v="Homme"/>
    <n v="133"/>
    <n v="26"/>
    <n v="14.7"/>
    <m/>
    <m/>
    <d v="1899-12-30T20:43:00"/>
    <d v="1899-12-30T06:01:00"/>
    <n v="557.70000000000005"/>
    <n v="512.5"/>
    <n v="92"/>
    <n v="45.2"/>
    <m/>
    <n v="0"/>
    <n v="253.5"/>
    <n v="8.1"/>
    <n v="5.9"/>
    <n v="44.8"/>
    <n v="27"/>
    <n v="22.3"/>
    <n v="96"/>
    <n v="37"/>
    <n v="4"/>
    <n v="78"/>
    <x v="102"/>
    <n v="118.3"/>
    <n v="71.8"/>
    <n v="4.331707317073171"/>
    <n v="4.8"/>
    <n v="70"/>
    <x v="37"/>
    <x v="48"/>
    <n v="0"/>
    <n v="14"/>
    <n v="2"/>
    <n v="34"/>
    <n v="50"/>
    <n v="19.600000000000001"/>
    <n v="25.9"/>
    <x v="7"/>
    <n v="15.2"/>
    <n v="3.2"/>
    <n v="10.4"/>
    <n v="1.3"/>
    <n v="3.9"/>
    <n v="12"/>
    <n v="1.4"/>
    <n v="92"/>
    <n v="97.6"/>
    <n v="0"/>
    <n v="59"/>
    <n v="109"/>
    <n v="41"/>
    <n v="97.4"/>
    <n v="41.9"/>
    <n v="6.4"/>
    <n v="3.3"/>
    <n v="91.9"/>
    <n v="99.7"/>
    <n v="91.9"/>
    <n v="100"/>
    <x v="1"/>
    <x v="0"/>
    <x v="0"/>
    <m/>
    <x v="0"/>
    <m/>
    <n v="10"/>
    <n v="10"/>
    <n v="0"/>
  </r>
  <r>
    <n v="307"/>
    <n v="307"/>
    <s v="Lea CHARMET"/>
    <s v="CHLE28012008"/>
    <x v="6"/>
    <s v="P"/>
    <s v="O"/>
    <m/>
    <x v="2"/>
    <x v="0"/>
    <x v="0"/>
    <x v="0"/>
    <x v="0"/>
    <x v="0"/>
    <x v="0"/>
    <d v="2021-06-16T00:00:00"/>
    <s v="A1"/>
    <s v="e96d23b5-b031-434c-8018-1cd6cf642934"/>
    <n v="13"/>
    <s v="Femme"/>
    <n v="152"/>
    <n v="31"/>
    <n v="13.4"/>
    <m/>
    <m/>
    <d v="1899-12-30T21:40:00"/>
    <d v="1899-12-30T06:14:00"/>
    <n v="500.7"/>
    <n v="457.5"/>
    <n v="91"/>
    <n v="43.2"/>
    <m/>
    <n v="13.4"/>
    <n v="166"/>
    <n v="11"/>
    <n v="7.3"/>
    <n v="51.3"/>
    <n v="16.899999999999999"/>
    <n v="24.5"/>
    <n v="80"/>
    <n v="30"/>
    <n v="3.6"/>
    <n v="130"/>
    <x v="131"/>
    <n v="104.5"/>
    <n v="68.199999999999989"/>
    <n v="3.9344262295081966"/>
    <n v="4.4065573770491806"/>
    <n v="0"/>
    <x v="4"/>
    <x v="3"/>
    <n v="0"/>
    <n v="3"/>
    <n v="1"/>
    <n v="90"/>
    <n v="94"/>
    <n v="12.6"/>
    <n v="29.1"/>
    <x v="103"/>
    <n v="9.6"/>
    <n v="13.2"/>
    <n v="8.3000000000000007"/>
    <n v="12.5"/>
    <n v="11"/>
    <n v="41"/>
    <n v="5.4"/>
    <n v="92"/>
    <n v="95.8"/>
    <n v="0"/>
    <n v="85"/>
    <n v="125"/>
    <n v="59"/>
    <n v="152.19999999999999"/>
    <n v="71.900000000000006"/>
    <n v="18"/>
    <n v="2.9"/>
    <n v="99.5"/>
    <n v="100"/>
    <n v="100"/>
    <n v="99.5"/>
    <x v="0"/>
    <x v="0"/>
    <x v="0"/>
    <m/>
    <x v="0"/>
    <m/>
    <n v="10"/>
    <n v="10"/>
    <n v="0"/>
  </r>
  <r>
    <n v="308"/>
    <n v="308"/>
    <s v="Nathan CAZES"/>
    <s v="CANA28042014"/>
    <x v="11"/>
    <s v="P"/>
    <s v="O"/>
    <m/>
    <x v="2"/>
    <x v="6"/>
    <x v="5"/>
    <x v="6"/>
    <x v="0"/>
    <x v="0"/>
    <x v="0"/>
    <d v="2021-06-15T00:00:00"/>
    <s v="A1"/>
    <s v="66541908-812a-4fab-99b2-68ee77d9ff9c"/>
    <n v="7"/>
    <s v="Homme"/>
    <n v="124"/>
    <n v="22"/>
    <n v="14.3"/>
    <m/>
    <m/>
    <d v="1899-12-30T20:25:00"/>
    <d v="1899-12-30T07:49:00"/>
    <n v="684.3"/>
    <n v="611.5"/>
    <n v="89"/>
    <n v="72.8"/>
    <m/>
    <n v="10.4"/>
    <n v="170.4"/>
    <n v="10.6"/>
    <n v="7.5"/>
    <n v="46.9"/>
    <n v="18.2"/>
    <n v="27.4"/>
    <n v="63"/>
    <n v="25"/>
    <n v="2.2000000000000002"/>
    <n v="64"/>
    <x v="6"/>
    <n v="90.4"/>
    <n v="65.099999999999994"/>
    <n v="2.4529844644317254"/>
    <n v="2.6688470973017169"/>
    <n v="2"/>
    <x v="97"/>
    <x v="3"/>
    <n v="4"/>
    <n v="4"/>
    <n v="3"/>
    <n v="29"/>
    <n v="40"/>
    <n v="12.6"/>
    <n v="16.399999999999999"/>
    <x v="11"/>
    <n v="6.1"/>
    <n v="3.1"/>
    <n v="5.0999999999999996"/>
    <n v="2.5"/>
    <n v="3.4"/>
    <n v="16"/>
    <n v="1.6"/>
    <n v="69"/>
    <n v="96.3"/>
    <n v="1.4"/>
    <n v="81"/>
    <n v="117"/>
    <n v="48"/>
    <n v="9.6"/>
    <n v="37.5"/>
    <n v="9"/>
    <n v="4.4000000000000004"/>
    <n v="72.900000000000006"/>
    <n v="93.4"/>
    <n v="72.900000000000006"/>
    <n v="100"/>
    <x v="0"/>
    <x v="0"/>
    <x v="1"/>
    <m/>
    <x v="0"/>
    <m/>
    <n v="8"/>
    <n v="3"/>
    <n v="5"/>
  </r>
  <r>
    <n v="309"/>
    <n v="309"/>
    <s v="Ruben   BOUSSO"/>
    <s v="BORU02092014"/>
    <x v="7"/>
    <s v="P"/>
    <s v="O"/>
    <m/>
    <x v="4"/>
    <x v="2"/>
    <x v="3"/>
    <x v="9"/>
    <x v="6"/>
    <x v="0"/>
    <x v="0"/>
    <d v="2021-06-15T00:00:00"/>
    <s v="A1"/>
    <s v="bdde66b2-5283-4cc1-9b39-43b560334790"/>
    <n v="6"/>
    <s v="Homme"/>
    <n v="116"/>
    <n v="21"/>
    <n v="15.6"/>
    <m/>
    <m/>
    <d v="1899-12-30T21:03:00"/>
    <d v="1899-12-30T06:01:00"/>
    <n v="537"/>
    <n v="352"/>
    <n v="66"/>
    <n v="185"/>
    <m/>
    <n v="35"/>
    <n v="109.5"/>
    <n v="34.5"/>
    <n v="3.8"/>
    <n v="43"/>
    <n v="33.5"/>
    <n v="19.600000000000001"/>
    <n v="40"/>
    <n v="10"/>
    <n v="1.1000000000000001"/>
    <n v="55"/>
    <x v="18"/>
    <n v="59.6"/>
    <n v="76.5"/>
    <n v="1.7045454545454546"/>
    <n v="1.8920454545454546"/>
    <n v="10"/>
    <x v="61"/>
    <x v="7"/>
    <n v="2"/>
    <n v="0"/>
    <n v="5"/>
    <n v="15"/>
    <n v="22"/>
    <n v="12.3"/>
    <n v="17.8"/>
    <x v="3"/>
    <n v="7"/>
    <n v="3"/>
    <n v="7.6"/>
    <n v="3"/>
    <n v="2.9"/>
    <n v="5"/>
    <n v="0.9"/>
    <n v="93"/>
    <n v="97.4"/>
    <n v="0"/>
    <n v="73"/>
    <n v="114"/>
    <n v="54"/>
    <n v="0.1"/>
    <n v="25"/>
    <n v="7.4"/>
    <n v="3.4"/>
    <n v="99.6"/>
    <n v="99.6"/>
    <n v="100"/>
    <n v="100"/>
    <x v="0"/>
    <x v="0"/>
    <x v="0"/>
    <m/>
    <x v="0"/>
    <m/>
    <n v="10"/>
    <n v="10"/>
    <n v="0"/>
  </r>
  <r>
    <n v="310"/>
    <n v="310"/>
    <s v="Abril CARVALHO"/>
    <s v="CAAB31072011"/>
    <x v="0"/>
    <s v="P"/>
    <s v="O"/>
    <m/>
    <x v="2"/>
    <x v="8"/>
    <x v="8"/>
    <x v="0"/>
    <x v="0"/>
    <x v="0"/>
    <x v="0"/>
    <d v="2021-06-14T00:00:00"/>
    <s v="A1"/>
    <s v="cf2ccf39-c7f6-42a4-94b2-a6971d9d7074"/>
    <n v="9"/>
    <s v="Homme"/>
    <n v="133"/>
    <n v="32"/>
    <n v="18.100000000000001"/>
    <m/>
    <m/>
    <d v="1899-12-30T20:44:00"/>
    <d v="1899-12-30T06:37:00"/>
    <n v="560.5"/>
    <n v="492"/>
    <n v="88"/>
    <n v="68.5"/>
    <m/>
    <n v="31.5"/>
    <n v="201"/>
    <n v="16.899999999999999"/>
    <n v="4.5"/>
    <n v="52.4"/>
    <n v="21.3"/>
    <n v="21.7"/>
    <n v="71"/>
    <n v="32"/>
    <n v="3.4"/>
    <n v="152"/>
    <x v="130"/>
    <n v="92.7"/>
    <n v="73.7"/>
    <n v="3.9024390243902438"/>
    <n v="4.3170731707317076"/>
    <n v="36"/>
    <x v="27"/>
    <x v="55"/>
    <n v="3"/>
    <n v="1"/>
    <n v="4"/>
    <n v="52"/>
    <n v="60"/>
    <n v="13.7"/>
    <n v="18.7"/>
    <x v="85"/>
    <n v="9"/>
    <n v="6.9"/>
    <n v="5.8"/>
    <n v="11.9"/>
    <n v="7.6"/>
    <n v="2"/>
    <n v="0.2"/>
    <n v="91"/>
    <n v="97.3"/>
    <n v="0"/>
    <n v="70"/>
    <n v="109"/>
    <n v="51"/>
    <n v="31.8"/>
    <n v="46.2"/>
    <n v="10.8"/>
    <n v="3"/>
    <n v="55.1"/>
    <n v="99.7"/>
    <n v="55.1"/>
    <n v="89.2"/>
    <x v="0"/>
    <x v="0"/>
    <x v="0"/>
    <m/>
    <x v="0"/>
    <m/>
    <n v="10"/>
    <n v="10"/>
    <n v="5"/>
  </r>
  <r>
    <n v="311"/>
    <n v="311"/>
    <s v="Deva BASTIDE"/>
    <s v="BADE10092007"/>
    <x v="6"/>
    <s v="P"/>
    <s v="O"/>
    <m/>
    <x v="4"/>
    <x v="3"/>
    <x v="2"/>
    <x v="0"/>
    <x v="0"/>
    <x v="0"/>
    <x v="0"/>
    <d v="2021-06-11T00:00:00"/>
    <s v="A1"/>
    <s v="07a6d0ef-ada7-4174-bd69-b6738ac3148b"/>
    <n v="13"/>
    <s v="Femme"/>
    <n v="160"/>
    <n v="49"/>
    <n v="19.100000000000001"/>
    <m/>
    <m/>
    <d v="1899-12-30T23:25:00"/>
    <d v="1899-12-30T08:47:00"/>
    <n v="562.6"/>
    <n v="537.5"/>
    <n v="96"/>
    <n v="25.1"/>
    <m/>
    <n v="0.3"/>
    <n v="138.80000000000001"/>
    <n v="4.5"/>
    <n v="5.2"/>
    <n v="54.5"/>
    <n v="17"/>
    <n v="23.3"/>
    <n v="65"/>
    <n v="22"/>
    <n v="2.2999999999999998"/>
    <n v="43"/>
    <x v="143"/>
    <n v="88.3"/>
    <n v="71.5"/>
    <n v="2.4558139534883723"/>
    <n v="2.7125581395348837"/>
    <n v="5"/>
    <x v="23"/>
    <x v="3"/>
    <n v="4"/>
    <n v="0"/>
    <n v="0"/>
    <n v="14"/>
    <n v="18"/>
    <n v="14"/>
    <n v="32.700000000000003"/>
    <x v="37"/>
    <n v="2.9"/>
    <n v="1.7"/>
    <n v="2.4"/>
    <n v="1.9"/>
    <n v="2.1"/>
    <n v="10"/>
    <n v="1.1000000000000001"/>
    <n v="90"/>
    <n v="95.1"/>
    <n v="0"/>
    <n v="88"/>
    <n v="121"/>
    <n v="61"/>
    <n v="9.6"/>
    <n v="4.5999999999999996"/>
    <n v="27.6"/>
    <n v="3.3"/>
    <n v="62.3"/>
    <n v="100"/>
    <n v="100"/>
    <n v="62.3"/>
    <x v="0"/>
    <x v="0"/>
    <x v="0"/>
    <m/>
    <x v="0"/>
    <m/>
    <n v="3"/>
    <n v="9"/>
    <n v="0"/>
  </r>
  <r>
    <n v="312"/>
    <n v="312"/>
    <s v="Sebil SAID"/>
    <s v="SASE16042007"/>
    <x v="9"/>
    <m/>
    <m/>
    <m/>
    <x v="5"/>
    <x v="10"/>
    <x v="9"/>
    <x v="5"/>
    <x v="0"/>
    <x v="0"/>
    <x v="0"/>
    <d v="2021-06-11T00:00:00"/>
    <s v="A1"/>
    <s v="fd943564-71be-485c-8f1d-933899e4acf0"/>
    <n v="14"/>
    <s v="Homme"/>
    <n v="185"/>
    <n v="67"/>
    <n v="19.600000000000001"/>
    <m/>
    <m/>
    <d v="1899-12-30T21:59:00"/>
    <d v="1899-12-30T08:38:00"/>
    <n v="614.5"/>
    <n v="552"/>
    <n v="90"/>
    <n v="62.5"/>
    <m/>
    <n v="23.5"/>
    <n v="134.5"/>
    <n v="13.5"/>
    <n v="7.3"/>
    <n v="52.3"/>
    <n v="13.8"/>
    <n v="26.6"/>
    <n v="101"/>
    <n v="37"/>
    <n v="3.6"/>
    <n v="77"/>
    <x v="129"/>
    <n v="127.6"/>
    <n v="66.099999999999994"/>
    <n v="4.0217391304347823"/>
    <n v="4.4130434782608692"/>
    <n v="0"/>
    <x v="4"/>
    <x v="3"/>
    <n v="3"/>
    <n v="0"/>
    <n v="3"/>
    <n v="37"/>
    <n v="43"/>
    <n v="13.6"/>
    <n v="20.100000000000001"/>
    <x v="50"/>
    <n v="2"/>
    <n v="5.6"/>
    <n v="6"/>
    <n v="3.9"/>
    <n v="4"/>
    <n v="6"/>
    <n v="0.7"/>
    <n v="93"/>
    <n v="96.7"/>
    <n v="0"/>
    <n v="53"/>
    <n v="107"/>
    <n v="41"/>
    <n v="75.3"/>
    <n v="30.7"/>
    <n v="3.7"/>
    <n v="3.8"/>
    <n v="59.7"/>
    <n v="99.7"/>
    <n v="95"/>
    <n v="59.7"/>
    <x v="0"/>
    <x v="0"/>
    <x v="0"/>
    <m/>
    <x v="0"/>
    <m/>
    <n v="10"/>
    <n v="10"/>
    <n v="0"/>
  </r>
  <r>
    <n v="313"/>
    <n v="313"/>
    <s v="Guilhem VIGNAUD"/>
    <s v="VIGU23112011"/>
    <x v="0"/>
    <s v="P"/>
    <s v="O"/>
    <m/>
    <x v="4"/>
    <x v="2"/>
    <x v="3"/>
    <x v="0"/>
    <x v="0"/>
    <x v="0"/>
    <x v="0"/>
    <d v="2021-06-10T00:00:00"/>
    <s v="A1"/>
    <s v="d85e7b6f-675b-4539-89bb-cb05be21ad52"/>
    <n v="9"/>
    <s v="Homme"/>
    <n v="130"/>
    <n v="38"/>
    <n v="22.5"/>
    <m/>
    <m/>
    <d v="1899-12-30T22:30:00"/>
    <d v="1899-12-30T06:45:00"/>
    <n v="488"/>
    <n v="428"/>
    <n v="88"/>
    <n v="60"/>
    <m/>
    <n v="7"/>
    <n v="200"/>
    <n v="13.5"/>
    <n v="5.0999999999999996"/>
    <n v="54.7"/>
    <n v="19.2"/>
    <n v="21"/>
    <n v="77"/>
    <n v="33"/>
    <n v="4.0999999999999996"/>
    <n v="90"/>
    <x v="87"/>
    <n v="98"/>
    <n v="73.900000000000006"/>
    <n v="4.6261682242990654"/>
    <n v="5.2009345794392523"/>
    <n v="26"/>
    <x v="8"/>
    <x v="0"/>
    <n v="0"/>
    <n v="4"/>
    <n v="4"/>
    <n v="60"/>
    <n v="68"/>
    <n v="9.4"/>
    <n v="17.600000000000001"/>
    <x v="104"/>
    <n v="22"/>
    <n v="6.2"/>
    <n v="9.8000000000000007"/>
    <n v="9.1999999999999993"/>
    <n v="7"/>
    <n v="9"/>
    <n v="1.3"/>
    <n v="94"/>
    <n v="97.7"/>
    <n v="0"/>
    <n v="71"/>
    <n v="115"/>
    <n v="52"/>
    <n v="126.6"/>
    <n v="61.7"/>
    <n v="4.8"/>
    <n v="3.2"/>
    <n v="74.7"/>
    <n v="100"/>
    <n v="74.7"/>
    <n v="99.9"/>
    <x v="0"/>
    <x v="0"/>
    <x v="0"/>
    <m/>
    <x v="0"/>
    <m/>
    <s v="na"/>
    <n v="10"/>
    <n v="5"/>
  </r>
  <r>
    <n v="314"/>
    <n v="314"/>
    <s v="Yasser BALA"/>
    <s v="BAYA28102006"/>
    <x v="9"/>
    <s v="P"/>
    <s v="O"/>
    <m/>
    <x v="2"/>
    <x v="8"/>
    <x v="2"/>
    <x v="2"/>
    <x v="4"/>
    <x v="5"/>
    <x v="0"/>
    <d v="2021-06-09T00:00:00"/>
    <s v="A1"/>
    <s v="73a39bee-5399-4028-999a-ae9e30dc9d84"/>
    <n v="14"/>
    <s v="Homme"/>
    <n v="169"/>
    <n v="72"/>
    <n v="25.2"/>
    <m/>
    <m/>
    <d v="1899-12-30T22:59:00"/>
    <d v="1899-12-30T07:11:00"/>
    <n v="435.5"/>
    <n v="400.5"/>
    <n v="92"/>
    <n v="35"/>
    <m/>
    <n v="56.5"/>
    <n v="156"/>
    <n v="18.600000000000001"/>
    <n v="4"/>
    <n v="54.9"/>
    <n v="16.899999999999999"/>
    <n v="24.2"/>
    <n v="62"/>
    <n v="27"/>
    <n v="3.7"/>
    <n v="86"/>
    <x v="12"/>
    <n v="86.2"/>
    <n v="71.8"/>
    <n v="4.0449438202247192"/>
    <n v="4.5992509363295877"/>
    <n v="16"/>
    <x v="94"/>
    <x v="16"/>
    <n v="0"/>
    <n v="0"/>
    <n v="1"/>
    <n v="43"/>
    <n v="44"/>
    <n v="11.5"/>
    <n v="14"/>
    <x v="105"/>
    <n v="0.6"/>
    <n v="8.5"/>
    <n v="63.5"/>
    <n v="4.5"/>
    <n v="6.6"/>
    <n v="22"/>
    <n v="3.3"/>
    <n v="90"/>
    <n v="96.1"/>
    <n v="0"/>
    <n v="70"/>
    <n v="115"/>
    <n v="53"/>
    <n v="23.7"/>
    <n v="41.6"/>
    <n v="38.1"/>
    <n v="4"/>
    <n v="28.2"/>
    <n v="99.5"/>
    <n v="28.2"/>
    <n v="59.7"/>
    <x v="0"/>
    <x v="0"/>
    <x v="0"/>
    <m/>
    <x v="0"/>
    <m/>
    <n v="10"/>
    <n v="10"/>
    <n v="5"/>
  </r>
  <r>
    <n v="315"/>
    <n v="315"/>
    <s v="Ruben FIRON"/>
    <s v="FIRU08042011"/>
    <x v="8"/>
    <s v="P"/>
    <s v="O"/>
    <m/>
    <x v="2"/>
    <x v="2"/>
    <x v="9"/>
    <x v="0"/>
    <x v="0"/>
    <x v="0"/>
    <x v="0"/>
    <d v="2021-06-08T00:00:00"/>
    <s v="A1"/>
    <s v="7b7d63b1-92ba-43a7-a5f2-5d6075d71d5f"/>
    <n v="10"/>
    <s v="Homme"/>
    <n v="143"/>
    <n v="35"/>
    <n v="17.100000000000001"/>
    <m/>
    <m/>
    <d v="1899-12-30T22:00:00"/>
    <d v="1899-12-30T09:00:00"/>
    <n v="639.79999999999995"/>
    <n v="585"/>
    <n v="91"/>
    <n v="54.8"/>
    <m/>
    <n v="20.100000000000001"/>
    <n v="138.5"/>
    <n v="11.4"/>
    <n v="7"/>
    <n v="46"/>
    <n v="22.5"/>
    <n v="24.5"/>
    <n v="97"/>
    <n v="45"/>
    <n v="4.2"/>
    <n v="68"/>
    <x v="139"/>
    <n v="121.5"/>
    <n v="68.5"/>
    <n v="4.615384615384615"/>
    <n v="5.046153846153846"/>
    <n v="0"/>
    <x v="4"/>
    <x v="3"/>
    <n v="4"/>
    <n v="3"/>
    <n v="8"/>
    <n v="44"/>
    <n v="59"/>
    <n v="15"/>
    <n v="19.5"/>
    <x v="82"/>
    <n v="11.3"/>
    <n v="4.3"/>
    <n v="10.6"/>
    <n v="3.4"/>
    <n v="4"/>
    <n v="35"/>
    <n v="3.6"/>
    <n v="88"/>
    <n v="96.4"/>
    <n v="0.4"/>
    <n v="66"/>
    <n v="128"/>
    <n v="51"/>
    <n v="157.6"/>
    <n v="38.5"/>
    <n v="8.4"/>
    <n v="3.3"/>
    <n v="99.4"/>
    <n v="99.4"/>
    <n v="100"/>
    <n v="100"/>
    <x v="0"/>
    <x v="0"/>
    <x v="0"/>
    <m/>
    <x v="0"/>
    <m/>
    <n v="10"/>
    <n v="10"/>
    <n v="0"/>
  </r>
  <r>
    <n v="316"/>
    <n v="316"/>
    <s v="Anae  HOUSSEL LELOUP"/>
    <s v="HOLEAN"/>
    <x v="2"/>
    <s v="P"/>
    <s v="O"/>
    <m/>
    <x v="2"/>
    <x v="3"/>
    <x v="0"/>
    <x v="0"/>
    <x v="0"/>
    <x v="0"/>
    <x v="0"/>
    <d v="2021-06-04T00:00:00"/>
    <s v="A1"/>
    <s v="80f93db4-8764-4c26-988e-64f251a2f07f"/>
    <n v="4"/>
    <s v="Femme"/>
    <n v="116"/>
    <n v="33"/>
    <n v="24.5"/>
    <m/>
    <m/>
    <d v="1899-12-30T20:54:00"/>
    <d v="1899-12-30T07:40:00"/>
    <n v="646.6"/>
    <n v="625.29999999999995"/>
    <n v="97"/>
    <n v="21.2"/>
    <m/>
    <n v="3.3"/>
    <n v="69.3"/>
    <n v="3.3"/>
    <n v="12.8"/>
    <n v="40"/>
    <n v="22"/>
    <n v="25.3"/>
    <n v="74"/>
    <n v="19"/>
    <n v="1.8"/>
    <n v="127"/>
    <x v="136"/>
    <n v="99.3"/>
    <n v="62"/>
    <n v="1.823124900047977"/>
    <n v="1.995841995841996"/>
    <n v="23"/>
    <x v="5"/>
    <x v="0"/>
    <n v="3"/>
    <n v="2"/>
    <n v="6"/>
    <n v="47"/>
    <n v="58"/>
    <n v="10.3"/>
    <n v="18.8"/>
    <x v="106"/>
    <n v="10.6"/>
    <n v="3.9"/>
    <n v="9.6999999999999993"/>
    <n v="4.5999999999999996"/>
    <n v="6.3"/>
    <n v="61"/>
    <n v="5.9"/>
    <n v="82"/>
    <n v="97"/>
    <n v="1.6"/>
    <n v="87"/>
    <n v="123"/>
    <n v="69"/>
    <n v="54.6"/>
    <n v="47.4"/>
    <n v="21.2"/>
    <n v="3.4"/>
    <n v="81"/>
    <n v="92.8"/>
    <n v="81"/>
    <n v="100"/>
    <x v="0"/>
    <x v="0"/>
    <x v="0"/>
    <m/>
    <x v="0"/>
    <m/>
    <n v="10"/>
    <n v="10"/>
    <n v="0"/>
  </r>
  <r>
    <n v="317"/>
    <n v="317"/>
    <s v="Hector DE SINETY"/>
    <s v="DESIHE26112008"/>
    <x v="3"/>
    <s v="P"/>
    <s v="O"/>
    <m/>
    <x v="0"/>
    <x v="5"/>
    <x v="0"/>
    <x v="0"/>
    <x v="0"/>
    <x v="0"/>
    <x v="0"/>
    <d v="2021-06-03T00:00:00"/>
    <s v="A1"/>
    <s v="31e1b2de-8449-492c-b594-9990cfc45e3a"/>
    <n v="12"/>
    <s v="Homme"/>
    <n v="145"/>
    <n v="37"/>
    <n v="17.600000000000001"/>
    <m/>
    <m/>
    <d v="1899-12-30T21:52:00"/>
    <d v="1899-12-30T06:33:00"/>
    <n v="521.5"/>
    <n v="510.5"/>
    <n v="98"/>
    <n v="11"/>
    <m/>
    <n v="2.5"/>
    <n v="135.5"/>
    <n v="2.1"/>
    <n v="3.9"/>
    <n v="51.9"/>
    <n v="25.3"/>
    <n v="18.899999999999999"/>
    <n v="48"/>
    <n v="16"/>
    <n v="1.8"/>
    <n v="82"/>
    <x v="35"/>
    <n v="66.900000000000006"/>
    <n v="77.2"/>
    <n v="1.8805093046033301"/>
    <n v="2.0920666013712048"/>
    <n v="19"/>
    <x v="62"/>
    <x v="15"/>
    <n v="6"/>
    <n v="0"/>
    <n v="12"/>
    <n v="19"/>
    <n v="37"/>
    <n v="17.5"/>
    <n v="20.2"/>
    <x v="60"/>
    <n v="8.1"/>
    <n v="3.5"/>
    <n v="4.0999999999999996"/>
    <n v="4.7"/>
    <n v="2.6"/>
    <n v="19"/>
    <n v="2.2000000000000002"/>
    <n v="75"/>
    <n v="96"/>
    <n v="1.3"/>
    <n v="64"/>
    <n v="94"/>
    <n v="50"/>
    <n v="161.80000000000001"/>
    <n v="7.9"/>
    <n v="3.7"/>
    <n v="3.6"/>
    <n v="90.2"/>
    <n v="99.1"/>
    <n v="90.2"/>
    <n v="100"/>
    <x v="0"/>
    <x v="0"/>
    <x v="0"/>
    <m/>
    <x v="0"/>
    <m/>
    <n v="10"/>
    <n v="10"/>
    <n v="0"/>
  </r>
  <r>
    <n v="318"/>
    <n v="318"/>
    <s v="Leo BANASZKIEWICZ"/>
    <s v="BALE08052011"/>
    <x v="8"/>
    <m/>
    <m/>
    <m/>
    <x v="2"/>
    <x v="8"/>
    <x v="0"/>
    <x v="0"/>
    <x v="0"/>
    <x v="0"/>
    <x v="0"/>
    <d v="2021-05-31T00:00:00"/>
    <s v="A1"/>
    <s v="f7d18308-b319-46f6-a74b-f31a9ee74ef2"/>
    <n v="10"/>
    <s v="Homme"/>
    <n v="163"/>
    <n v="82"/>
    <n v="30.9"/>
    <m/>
    <m/>
    <d v="1899-12-30T21:00:00"/>
    <d v="1899-12-30T07:16:00"/>
    <n v="595.5"/>
    <n v="492.5"/>
    <n v="83"/>
    <n v="103"/>
    <m/>
    <n v="21"/>
    <n v="145"/>
    <n v="20.100000000000001"/>
    <n v="8"/>
    <n v="59.1"/>
    <n v="17.8"/>
    <n v="15.1"/>
    <n v="97"/>
    <n v="28"/>
    <n v="2.8"/>
    <n v="79"/>
    <x v="35"/>
    <n v="112.1"/>
    <n v="76.900000000000006"/>
    <n v="3.4111675126903553"/>
    <n v="3.7522842639593907"/>
    <n v="22"/>
    <x v="65"/>
    <x v="14"/>
    <n v="3"/>
    <n v="0"/>
    <n v="5"/>
    <n v="29"/>
    <n v="37"/>
    <n v="11"/>
    <n v="13.8"/>
    <x v="14"/>
    <n v="9.6999999999999993"/>
    <n v="3.6"/>
    <n v="4.5"/>
    <n v="4.5"/>
    <n v="2.7"/>
    <n v="17"/>
    <n v="2.1"/>
    <n v="88"/>
    <n v="93.6"/>
    <n v="0"/>
    <n v="82"/>
    <n v="111"/>
    <n v="61"/>
    <n v="0.7"/>
    <n v="100"/>
    <n v="3.8"/>
    <n v="3.8"/>
    <n v="51.8"/>
    <n v="99.5"/>
    <n v="51.8"/>
    <n v="100"/>
    <x v="0"/>
    <x v="0"/>
    <x v="0"/>
    <m/>
    <x v="0"/>
    <m/>
    <n v="9"/>
    <n v="9"/>
    <n v="0"/>
  </r>
  <r>
    <n v="319"/>
    <n v="319"/>
    <s v="Soumaya BENAISSA"/>
    <s v="BESO09082016"/>
    <x v="2"/>
    <s v="P"/>
    <s v="O"/>
    <m/>
    <x v="2"/>
    <x v="4"/>
    <x v="0"/>
    <x v="0"/>
    <x v="0"/>
    <x v="0"/>
    <x v="0"/>
    <d v="2021-05-20T00:00:00"/>
    <s v="A1"/>
    <s v="7e6de5f2-7cce-48ec-a951-a49d81da3c91"/>
    <n v="4"/>
    <s v="Femme"/>
    <n v="102"/>
    <n v="16"/>
    <n v="15.4"/>
    <m/>
    <m/>
    <d v="1899-12-30T21:30:00"/>
    <d v="1899-12-30T08:15:00"/>
    <n v="645"/>
    <n v="531"/>
    <n v="82"/>
    <n v="114"/>
    <m/>
    <n v="66.8"/>
    <n v="135.80000000000001"/>
    <n v="17.7"/>
    <n v="13.2"/>
    <n v="40.299999999999997"/>
    <n v="23"/>
    <n v="23.5"/>
    <n v="74"/>
    <n v="36"/>
    <n v="3.3"/>
    <n v="49"/>
    <x v="144"/>
    <n v="97.5"/>
    <n v="63.3"/>
    <n v="4.0677966101694913"/>
    <n v="4.4406779661016946"/>
    <n v="16"/>
    <x v="85"/>
    <x v="3"/>
    <n v="0"/>
    <n v="0"/>
    <n v="2"/>
    <n v="7"/>
    <n v="9"/>
    <n v="10.9"/>
    <n v="21"/>
    <x v="62"/>
    <n v="3.4"/>
    <n v="0.3"/>
    <n v="0.4"/>
    <n v="2"/>
    <n v="0.8"/>
    <n v="4"/>
    <n v="0.5"/>
    <n v="94"/>
    <n v="96.6"/>
    <n v="0"/>
    <n v="78"/>
    <n v="120"/>
    <n v="55"/>
    <n v="49.8"/>
    <n v="35.5"/>
    <n v="2.9"/>
    <n v="3"/>
    <n v="99.5"/>
    <n v="99.5"/>
    <n v="100"/>
    <n v="100"/>
    <x v="0"/>
    <x v="0"/>
    <x v="0"/>
    <m/>
    <x v="0"/>
    <m/>
    <n v="10"/>
    <n v="10"/>
    <n v="0"/>
  </r>
  <r>
    <n v="320"/>
    <n v="320"/>
    <s v="Gabic FLOHIC"/>
    <s v="FLGA25032008"/>
    <x v="6"/>
    <s v="P"/>
    <s v="O"/>
    <m/>
    <x v="4"/>
    <x v="4"/>
    <x v="9"/>
    <x v="5"/>
    <x v="0"/>
    <x v="0"/>
    <x v="0"/>
    <d v="2021-05-19T00:00:00"/>
    <s v="A1"/>
    <s v="ff2f8358-2c07-4c26-b4cf-802c2745a0f7"/>
    <n v="13"/>
    <s v="Homme"/>
    <n v="168"/>
    <n v="60"/>
    <n v="21.3"/>
    <m/>
    <m/>
    <d v="1899-12-30T22:59:00"/>
    <d v="1899-12-30T07:26:00"/>
    <n v="465.5"/>
    <n v="449"/>
    <n v="96"/>
    <n v="16.5"/>
    <m/>
    <n v="40.5"/>
    <n v="158.5"/>
    <n v="11.3"/>
    <n v="3"/>
    <n v="62"/>
    <n v="17.600000000000001"/>
    <n v="17.399999999999999"/>
    <n v="52"/>
    <n v="18"/>
    <n v="2.2999999999999998"/>
    <n v="71"/>
    <x v="27"/>
    <n v="69.400000000000006"/>
    <n v="79.599999999999994"/>
    <n v="2.4053452115812917"/>
    <n v="2.7126948775055681"/>
    <n v="0"/>
    <x v="4"/>
    <x v="3"/>
    <n v="2"/>
    <n v="1"/>
    <n v="3"/>
    <n v="22"/>
    <n v="28"/>
    <n v="16.3"/>
    <n v="18.2"/>
    <x v="53"/>
    <n v="6.9"/>
    <n v="3.1"/>
    <n v="4.8"/>
    <n v="3.2"/>
    <n v="3.7"/>
    <n v="5"/>
    <n v="0.7"/>
    <n v="93"/>
    <n v="96.6"/>
    <n v="0"/>
    <n v="56"/>
    <n v="98"/>
    <n v="47"/>
    <n v="167.8"/>
    <n v="79.900000000000006"/>
    <n v="9.8000000000000007"/>
    <n v="3.6"/>
    <n v="99.2"/>
    <n v="99.2"/>
    <n v="100"/>
    <n v="100"/>
    <x v="0"/>
    <x v="0"/>
    <x v="0"/>
    <m/>
    <x v="0"/>
    <m/>
    <n v="7"/>
    <n v="8"/>
    <n v="5"/>
  </r>
  <r>
    <n v="321"/>
    <n v="321"/>
    <s v="Amédée VUILLEMIN"/>
    <s v="VUAM03072016"/>
    <x v="2"/>
    <s v="P"/>
    <s v="O"/>
    <m/>
    <x v="2"/>
    <x v="4"/>
    <x v="5"/>
    <x v="0"/>
    <x v="0"/>
    <x v="0"/>
    <x v="0"/>
    <d v="2021-05-18T00:00:00"/>
    <s v="A1"/>
    <s v="5ff6d39c-9120-4f1a-8ee2-18243203bf73"/>
    <n v="4"/>
    <s v="Homme"/>
    <n v="120"/>
    <n v="20"/>
    <n v="13.9"/>
    <m/>
    <m/>
    <d v="1899-12-30T21:05:00"/>
    <d v="1899-12-30T09:21:00"/>
    <n v="735.9"/>
    <n v="648.5"/>
    <n v="88"/>
    <n v="87.4"/>
    <m/>
    <n v="73.7"/>
    <n v="197.2"/>
    <n v="11.9"/>
    <n v="10.6"/>
    <n v="47.5"/>
    <n v="15"/>
    <n v="26.9"/>
    <n v="77"/>
    <n v="22"/>
    <n v="1.8"/>
    <n v="89"/>
    <x v="75"/>
    <n v="103.9"/>
    <n v="62.5"/>
    <n v="2.0354664610639936"/>
    <n v="2.2020046260601389"/>
    <n v="83"/>
    <x v="89"/>
    <x v="31"/>
    <n v="8"/>
    <n v="4"/>
    <n v="12"/>
    <n v="29"/>
    <n v="53"/>
    <n v="12.2"/>
    <n v="17.7"/>
    <x v="23"/>
    <n v="5.2"/>
    <n v="4.8"/>
    <n v="4.8"/>
    <n v="5.2"/>
    <n v="3"/>
    <n v="48"/>
    <n v="4.3"/>
    <n v="90"/>
    <n v="96.4"/>
    <n v="0"/>
    <n v="77"/>
    <n v="123"/>
    <n v="52"/>
    <n v="117.7"/>
    <n v="14.3"/>
    <n v="4.3"/>
    <n v="4"/>
    <n v="99.8"/>
    <n v="99.8"/>
    <n v="100"/>
    <n v="100"/>
    <x v="0"/>
    <x v="0"/>
    <x v="0"/>
    <m/>
    <x v="0"/>
    <m/>
    <n v="5"/>
    <n v="7"/>
    <n v="10"/>
  </r>
  <r>
    <n v="322"/>
    <n v="322"/>
    <s v="Mathilde BESTION"/>
    <s v="BEMA25042015"/>
    <x v="7"/>
    <s v="P"/>
    <s v="O"/>
    <m/>
    <x v="2"/>
    <x v="3"/>
    <x v="1"/>
    <x v="2"/>
    <x v="7"/>
    <x v="0"/>
    <x v="0"/>
    <d v="2021-05-14T00:00:00"/>
    <s v="A1"/>
    <s v="3a16e67d-aa27-49b9-af6a-176d2a8b80fa"/>
    <n v="6"/>
    <s v="Femme"/>
    <n v="112"/>
    <n v="18"/>
    <n v="14.3"/>
    <m/>
    <m/>
    <d v="1899-12-30T20:30:00"/>
    <d v="1899-12-30T08:00:00"/>
    <n v="669"/>
    <n v="574"/>
    <n v="86"/>
    <n v="95"/>
    <m/>
    <n v="21.5"/>
    <n v="137.5"/>
    <n v="16.899999999999999"/>
    <n v="9.8000000000000007"/>
    <n v="52.6"/>
    <n v="23.1"/>
    <n v="14.5"/>
    <n v="119"/>
    <n v="57"/>
    <n v="5.0999999999999996"/>
    <n v="158"/>
    <x v="145"/>
    <n v="133.5"/>
    <n v="75.7"/>
    <n v="5.9581881533101049"/>
    <n v="6.491289198606272"/>
    <n v="114"/>
    <x v="118"/>
    <x v="22"/>
    <n v="1"/>
    <n v="0"/>
    <n v="11"/>
    <n v="61"/>
    <n v="73"/>
    <n v="10.1"/>
    <n v="15.8"/>
    <x v="77"/>
    <n v="18.7"/>
    <n v="5.7"/>
    <n v="2"/>
    <n v="8.3000000000000007"/>
    <n v="6.6"/>
    <n v="18"/>
    <n v="1.9"/>
    <n v="86"/>
    <n v="95.3"/>
    <n v="0.6"/>
    <n v="95"/>
    <n v="143"/>
    <n v="66"/>
    <n v="147.30000000000001"/>
    <n v="13.6"/>
    <n v="5"/>
    <n v="3.6"/>
    <n v="84.4"/>
    <n v="97.2"/>
    <n v="84.4"/>
    <n v="100"/>
    <x v="0"/>
    <x v="0"/>
    <x v="0"/>
    <m/>
    <x v="0"/>
    <m/>
    <n v="10"/>
    <n v="10"/>
    <n v="0"/>
  </r>
  <r>
    <n v="323"/>
    <n v="323"/>
    <s v="Soren VERDON"/>
    <s v="AYSO12122012"/>
    <x v="1"/>
    <s v="P"/>
    <s v="O"/>
    <m/>
    <x v="1"/>
    <x v="2"/>
    <x v="0"/>
    <x v="0"/>
    <x v="0"/>
    <x v="0"/>
    <x v="0"/>
    <d v="2021-05-12T00:00:00"/>
    <s v="A1"/>
    <s v="955ece61-442a-43aa-9b17-0d623f0f9ce1"/>
    <n v="8"/>
    <s v="Homme"/>
    <n v="125"/>
    <n v="25"/>
    <n v="16"/>
    <m/>
    <m/>
    <d v="1899-12-30T21:04:00"/>
    <d v="1899-12-30T07:41:00"/>
    <n v="612.5"/>
    <n v="580.5"/>
    <n v="95"/>
    <n v="32"/>
    <m/>
    <n v="24"/>
    <n v="124.5"/>
    <n v="8.8000000000000007"/>
    <n v="5.3"/>
    <n v="47.7"/>
    <n v="24.1"/>
    <n v="22.9"/>
    <n v="80"/>
    <n v="33"/>
    <n v="3.2"/>
    <n v="80"/>
    <x v="23"/>
    <n v="102.9"/>
    <n v="71.800000000000011"/>
    <n v="3.4108527131782944"/>
    <n v="3.7416020671834627"/>
    <n v="25"/>
    <x v="17"/>
    <x v="5"/>
    <n v="2"/>
    <n v="0"/>
    <n v="2"/>
    <n v="19"/>
    <n v="23"/>
    <n v="13"/>
    <n v="16.2"/>
    <x v="5"/>
    <n v="4.0999999999999996"/>
    <n v="1.9"/>
    <n v="2"/>
    <n v="2.5"/>
    <n v="2.1"/>
    <n v="6"/>
    <n v="0.6"/>
    <n v="91"/>
    <n v="97"/>
    <n v="0"/>
    <n v="72"/>
    <n v="114"/>
    <n v="47"/>
    <n v="0"/>
    <n v="0"/>
    <n v="2.9"/>
    <n v="4.2"/>
    <n v="100"/>
    <n v="100"/>
    <n v="100"/>
    <n v="100"/>
    <x v="0"/>
    <x v="0"/>
    <x v="0"/>
    <m/>
    <x v="0"/>
    <m/>
    <n v="8"/>
    <n v="8"/>
    <n v="5"/>
  </r>
  <r>
    <n v="324"/>
    <n v="324"/>
    <s v="Ines BAROUNI"/>
    <s v="BAIN02082014"/>
    <x v="7"/>
    <s v="P"/>
    <s v="O"/>
    <m/>
    <x v="2"/>
    <x v="3"/>
    <x v="2"/>
    <x v="0"/>
    <x v="0"/>
    <x v="0"/>
    <x v="0"/>
    <d v="2021-05-11T00:00:00"/>
    <s v="A1"/>
    <s v="3eb2aa5b-5c1d-4072-8b47-55b4db5934d0"/>
    <n v="6"/>
    <s v="Femme"/>
    <n v="127"/>
    <n v="31"/>
    <n v="19.2"/>
    <m/>
    <m/>
    <d v="1899-12-30T22:51:00"/>
    <d v="1899-12-30T08:51:00"/>
    <n v="600"/>
    <n v="495.5"/>
    <n v="83"/>
    <n v="104.5"/>
    <m/>
    <n v="0"/>
    <n v="231.5"/>
    <n v="17.399999999999999"/>
    <n v="3.8"/>
    <n v="65.3"/>
    <n v="22"/>
    <n v="8.9"/>
    <n v="94"/>
    <n v="47"/>
    <n v="4.7"/>
    <n v="141"/>
    <x v="63"/>
    <n v="102.9"/>
    <n v="87.3"/>
    <n v="5.6912209889001009"/>
    <n v="6.2603430877901109"/>
    <n v="4"/>
    <x v="3"/>
    <x v="5"/>
    <n v="0"/>
    <n v="0"/>
    <n v="1"/>
    <n v="39"/>
    <n v="40"/>
    <n v="7.1"/>
    <n v="14.4"/>
    <x v="33"/>
    <n v="17.7"/>
    <n v="3.6"/>
    <n v="6.8"/>
    <n v="4.2"/>
    <n v="2.8"/>
    <n v="18"/>
    <n v="2.2000000000000002"/>
    <n v="82"/>
    <n v="93.9"/>
    <n v="0.8"/>
    <n v="98"/>
    <n v="143"/>
    <n v="30"/>
    <n v="117.9"/>
    <n v="20.8"/>
    <n v="5.7"/>
    <n v="4"/>
    <n v="75.099999999999994"/>
    <n v="94.4"/>
    <n v="75.099999999999994"/>
    <n v="100"/>
    <x v="0"/>
    <x v="0"/>
    <x v="0"/>
    <m/>
    <x v="0"/>
    <m/>
    <n v="8"/>
    <n v="8"/>
    <n v="5"/>
  </r>
  <r>
    <n v="325"/>
    <n v="325"/>
    <s v="Mara DE CARVALHO"/>
    <s v="DECAMA09082017"/>
    <x v="10"/>
    <s v="P"/>
    <s v="O"/>
    <m/>
    <x v="2"/>
    <x v="2"/>
    <x v="0"/>
    <x v="0"/>
    <x v="0"/>
    <x v="0"/>
    <x v="0"/>
    <d v="2021-05-07T00:00:00"/>
    <s v="A1"/>
    <s v="73df8d57-98e5-405b-a1e9-4be88f780a09"/>
    <n v="3"/>
    <s v="Femme"/>
    <n v="108"/>
    <n v="19"/>
    <n v="16.3"/>
    <m/>
    <m/>
    <d v="1899-12-30T21:45:00"/>
    <d v="1899-12-30T08:59:00"/>
    <n v="659.5"/>
    <n v="600.5"/>
    <n v="91"/>
    <n v="59"/>
    <m/>
    <n v="14.5"/>
    <n v="127"/>
    <n v="10.9"/>
    <n v="5.3"/>
    <n v="50.4"/>
    <n v="20.6"/>
    <n v="23.6"/>
    <n v="88"/>
    <n v="39"/>
    <n v="3.5"/>
    <n v="143"/>
    <x v="146"/>
    <n v="111.6"/>
    <n v="71"/>
    <n v="3.8967527060782681"/>
    <n v="4.2464612822647796"/>
    <n v="17"/>
    <x v="61"/>
    <x v="4"/>
    <n v="7"/>
    <n v="8"/>
    <n v="34"/>
    <n v="121"/>
    <n v="170"/>
    <n v="12"/>
    <n v="17.600000000000001"/>
    <x v="107"/>
    <n v="39.299999999999997"/>
    <n v="10.1"/>
    <n v="16.5"/>
    <n v="19.8"/>
    <n v="10.1"/>
    <n v="104"/>
    <n v="10.4"/>
    <n v="86"/>
    <n v="96.7"/>
    <n v="0"/>
    <n v="93"/>
    <n v="135"/>
    <n v="73"/>
    <n v="134.9"/>
    <n v="73.3"/>
    <n v="14.3"/>
    <n v="3.8"/>
    <n v="78.599999999999994"/>
    <n v="97.6"/>
    <n v="78.599999999999994"/>
    <n v="100"/>
    <x v="0"/>
    <x v="0"/>
    <x v="0"/>
    <m/>
    <x v="0"/>
    <m/>
    <s v="na"/>
    <s v="na"/>
    <s v="na"/>
  </r>
  <r>
    <n v="326"/>
    <n v="326"/>
    <s v="Yonathan LECLAIRE"/>
    <s v="LEYO27122011"/>
    <x v="0"/>
    <s v="P"/>
    <s v="O"/>
    <m/>
    <x v="2"/>
    <x v="3"/>
    <x v="9"/>
    <x v="0"/>
    <x v="0"/>
    <x v="0"/>
    <x v="0"/>
    <d v="2021-05-05T00:00:00"/>
    <s v="A1"/>
    <s v="a4901ce9-2ca8-42b2-8a02-07920c43ce80"/>
    <n v="9"/>
    <s v="Homme"/>
    <n v="135"/>
    <n v="25"/>
    <n v="13.7"/>
    <m/>
    <m/>
    <d v="1899-12-30T20:30:00"/>
    <d v="1899-12-30T08:12:00"/>
    <n v="668.2"/>
    <n v="628.5"/>
    <n v="94"/>
    <n v="39.700000000000003"/>
    <m/>
    <n v="34.200000000000003"/>
    <n v="172"/>
    <n v="10.5"/>
    <n v="9.1999999999999993"/>
    <n v="48.7"/>
    <n v="16.5"/>
    <n v="25.5"/>
    <n v="92"/>
    <n v="23"/>
    <n v="2.1"/>
    <n v="103"/>
    <x v="39"/>
    <n v="117.5"/>
    <n v="65.2"/>
    <n v="2.1957040572792361"/>
    <n v="2.39618138424821"/>
    <n v="0"/>
    <x v="4"/>
    <x v="3"/>
    <n v="9"/>
    <n v="0"/>
    <n v="3"/>
    <n v="21"/>
    <n v="33"/>
    <n v="18.2"/>
    <n v="28.4"/>
    <x v="16"/>
    <n v="0.4"/>
    <n v="4.0999999999999996"/>
    <n v="2.6"/>
    <n v="5.4"/>
    <n v="2.9"/>
    <n v="12"/>
    <n v="1.1000000000000001"/>
    <n v="91"/>
    <n v="98"/>
    <n v="0"/>
    <n v="75"/>
    <n v="124"/>
    <n v="53"/>
    <n v="120.4"/>
    <n v="16.3"/>
    <n v="13.7"/>
    <n v="4.0999999999999996"/>
    <n v="100"/>
    <n v="100"/>
    <n v="100"/>
    <n v="100"/>
    <x v="0"/>
    <x v="0"/>
    <x v="0"/>
    <m/>
    <x v="0"/>
    <m/>
    <n v="8"/>
    <n v="8"/>
    <n v="0"/>
  </r>
  <r>
    <n v="327"/>
    <n v="327"/>
    <s v="Assia SOUALAH"/>
    <s v="SOAS17042013"/>
    <x v="1"/>
    <s v="P"/>
    <s v="O"/>
    <m/>
    <x v="9"/>
    <x v="0"/>
    <x v="0"/>
    <x v="0"/>
    <x v="0"/>
    <x v="0"/>
    <x v="0"/>
    <d v="2021-04-29T00:00:00"/>
    <s v="A1"/>
    <s v="206cd768-6da1-4051-a889-dd6b6b4d876a"/>
    <n v="8"/>
    <s v="Femme"/>
    <n v="126"/>
    <n v="29"/>
    <n v="18.3"/>
    <m/>
    <m/>
    <d v="1899-12-30T21:00:00"/>
    <d v="1899-12-30T07:46:00"/>
    <n v="645.70000000000005"/>
    <n v="573"/>
    <n v="89"/>
    <n v="69.7"/>
    <m/>
    <n v="65.5"/>
    <n v="223.5"/>
    <n v="10.8"/>
    <n v="4"/>
    <n v="47"/>
    <n v="22.3"/>
    <n v="26.6"/>
    <n v="67"/>
    <n v="14"/>
    <n v="1.3"/>
    <n v="58"/>
    <x v="104"/>
    <n v="93.6"/>
    <n v="69.3"/>
    <n v="1.4659685863874345"/>
    <n v="1.6020942408376964"/>
    <n v="2"/>
    <x v="97"/>
    <x v="3"/>
    <n v="0"/>
    <n v="1"/>
    <n v="5"/>
    <n v="8"/>
    <n v="14"/>
    <n v="16.8"/>
    <n v="32.700000000000003"/>
    <x v="72"/>
    <n v="0.8"/>
    <n v="1.7"/>
    <n v="1.5"/>
    <n v="1"/>
    <n v="1.6"/>
    <n v="2"/>
    <n v="0.2"/>
    <n v="83"/>
    <n v="97.6"/>
    <n v="0"/>
    <n v="80"/>
    <n v="123"/>
    <n v="57"/>
    <n v="111.1"/>
    <n v="17.5"/>
    <n v="7.5"/>
    <n v="2.7"/>
    <n v="75.2"/>
    <n v="93"/>
    <n v="75.2"/>
    <n v="100"/>
    <x v="0"/>
    <x v="0"/>
    <x v="1"/>
    <m/>
    <x v="0"/>
    <m/>
    <n v="10"/>
    <n v="10"/>
    <n v="6"/>
  </r>
  <r>
    <n v="328"/>
    <n v="328"/>
    <s v="Jacob ABOA"/>
    <s v="ABJA26102012"/>
    <x v="1"/>
    <s v="P"/>
    <s v="O"/>
    <m/>
    <x v="2"/>
    <x v="8"/>
    <x v="0"/>
    <x v="0"/>
    <x v="0"/>
    <x v="0"/>
    <x v="0"/>
    <d v="2021-04-26T00:00:00"/>
    <s v="A1"/>
    <s v="1acee37c-6d0d-4867-a754-9aa6e84e0051"/>
    <n v="8"/>
    <s v="Homme"/>
    <n v="134"/>
    <n v="35"/>
    <n v="19.5"/>
    <m/>
    <m/>
    <d v="1899-12-30T20:25:00"/>
    <d v="1899-12-30T06:58:00"/>
    <n v="632.9"/>
    <n v="591.6"/>
    <n v="93"/>
    <n v="41.3"/>
    <m/>
    <n v="8.8000000000000007"/>
    <n v="62.3"/>
    <n v="6.5"/>
    <n v="6.7"/>
    <n v="50.4"/>
    <n v="20.8"/>
    <n v="22.1"/>
    <n v="67"/>
    <n v="20"/>
    <n v="1.9"/>
    <n v="96"/>
    <x v="44"/>
    <n v="89.1"/>
    <n v="71.2"/>
    <n v="2.028397565922921"/>
    <n v="2.2210953346855984"/>
    <n v="40"/>
    <x v="107"/>
    <x v="4"/>
    <n v="4"/>
    <n v="9"/>
    <n v="4"/>
    <n v="60"/>
    <n v="77"/>
    <n v="12.4"/>
    <n v="29.7"/>
    <x v="88"/>
    <n v="19.7"/>
    <n v="4.4000000000000004"/>
    <n v="12.3"/>
    <n v="3.5"/>
    <n v="7"/>
    <n v="26"/>
    <n v="2.6"/>
    <n v="78"/>
    <n v="97.5"/>
    <n v="1"/>
    <n v="80"/>
    <n v="123"/>
    <n v="54"/>
    <n v="417.3"/>
    <n v="65.2"/>
    <n v="22.5"/>
    <n v="3.6"/>
    <n v="63.2"/>
    <n v="99.3"/>
    <n v="63.2"/>
    <n v="100"/>
    <x v="0"/>
    <x v="0"/>
    <x v="0"/>
    <m/>
    <x v="0"/>
    <m/>
    <s v="na"/>
    <s v="na"/>
    <s v="na"/>
  </r>
  <r>
    <n v="330"/>
    <n v="330"/>
    <s v="Maël BRISSARD"/>
    <s v="BRMA10102012"/>
    <x v="1"/>
    <s v="P"/>
    <s v="O"/>
    <m/>
    <x v="0"/>
    <x v="1"/>
    <x v="3"/>
    <x v="0"/>
    <x v="0"/>
    <x v="0"/>
    <x v="0"/>
    <d v="2021-04-22T00:00:00"/>
    <s v="A1"/>
    <s v="8727c40e-ea95-4f03-857b-d4988eb2dc18"/>
    <n v="8"/>
    <s v="Homme"/>
    <n v="134"/>
    <n v="28"/>
    <n v="15.6"/>
    <m/>
    <m/>
    <d v="1899-12-30T21:00:00"/>
    <d v="1899-12-30T09:02:00"/>
    <n v="683"/>
    <n v="641.5"/>
    <n v="94"/>
    <n v="41.5"/>
    <m/>
    <n v="39.5"/>
    <n v="215.5"/>
    <n v="11.2"/>
    <n v="5.0999999999999996"/>
    <n v="60.9"/>
    <n v="13.2"/>
    <n v="20.9"/>
    <n v="88"/>
    <n v="31"/>
    <n v="2.7"/>
    <n v="148"/>
    <x v="41"/>
    <n v="108.9"/>
    <n v="74.099999999999994"/>
    <n v="2.8994544037412315"/>
    <n v="3.1519875292283714"/>
    <n v="0"/>
    <x v="4"/>
    <x v="3"/>
    <n v="3"/>
    <n v="0"/>
    <n v="6"/>
    <n v="64"/>
    <n v="73"/>
    <n v="15.7"/>
    <n v="26.6"/>
    <x v="101"/>
    <n v="5.4"/>
    <n v="7.2"/>
    <n v="15.5"/>
    <n v="3"/>
    <n v="5.7"/>
    <n v="24"/>
    <n v="2.2000000000000002"/>
    <n v="88"/>
    <n v="95.9"/>
    <n v="0"/>
    <n v="73"/>
    <n v="110"/>
    <n v="54"/>
    <n v="262.3"/>
    <n v="35"/>
    <n v="16.7"/>
    <n v="3.8"/>
    <n v="99"/>
    <n v="100"/>
    <n v="99"/>
    <n v="100"/>
    <x v="0"/>
    <x v="1"/>
    <x v="0"/>
    <m/>
    <x v="0"/>
    <m/>
    <n v="10"/>
    <n v="10"/>
    <n v="0"/>
  </r>
  <r>
    <n v="331"/>
    <n v="331"/>
    <s v="Maya JEAN-BAPTISTE"/>
    <s v="JEBAMA01122010"/>
    <x v="8"/>
    <s v="P"/>
    <s v="O"/>
    <m/>
    <x v="2"/>
    <x v="4"/>
    <x v="10"/>
    <x v="0"/>
    <x v="0"/>
    <x v="0"/>
    <x v="0"/>
    <d v="2021-04-21T00:00:00"/>
    <s v="A1"/>
    <s v="7f33d9e6-52d3-4cda-8327-868331b16711"/>
    <n v="10"/>
    <s v="Femme"/>
    <n v="142"/>
    <n v="34"/>
    <n v="16.899999999999999"/>
    <m/>
    <m/>
    <d v="1899-12-30T20:40:00"/>
    <d v="1899-12-30T07:32:00"/>
    <n v="652.1"/>
    <n v="467.4"/>
    <n v="72"/>
    <n v="184.6"/>
    <m/>
    <n v="151.1"/>
    <n v="298.60000000000002"/>
    <n v="28.3"/>
    <n v="10.3"/>
    <n v="41.7"/>
    <n v="24.1"/>
    <n v="24"/>
    <n v="62"/>
    <n v="21"/>
    <n v="1.9"/>
    <n v="101"/>
    <x v="52"/>
    <n v="86"/>
    <n v="65.800000000000011"/>
    <n v="2.6957637997432609"/>
    <n v="2.9396662387676509"/>
    <n v="8"/>
    <x v="12"/>
    <x v="5"/>
    <n v="1"/>
    <n v="0"/>
    <n v="2"/>
    <n v="34"/>
    <n v="37"/>
    <n v="12.5"/>
    <n v="21"/>
    <x v="50"/>
    <n v="8"/>
    <n v="3.7"/>
    <n v="3.8"/>
    <n v="4.8"/>
    <n v="5.6"/>
    <n v="9"/>
    <n v="1.2"/>
    <n v="93"/>
    <n v="97.1"/>
    <n v="0"/>
    <n v="76"/>
    <n v="114"/>
    <n v="56"/>
    <n v="24.6"/>
    <n v="1.3"/>
    <n v="18.399999999999999"/>
    <n v="3.6"/>
    <n v="85"/>
    <n v="99.8"/>
    <n v="85"/>
    <n v="100"/>
    <x v="0"/>
    <x v="0"/>
    <x v="1"/>
    <m/>
    <x v="0"/>
    <m/>
    <n v="10"/>
    <n v="10"/>
    <n v="0"/>
  </r>
  <r>
    <n v="332"/>
    <n v="332"/>
    <s v="Maxence REVAULT"/>
    <s v="REMA12082010"/>
    <x v="8"/>
    <s v="P"/>
    <s v="O"/>
    <m/>
    <x v="0"/>
    <x v="1"/>
    <x v="0"/>
    <x v="0"/>
    <x v="0"/>
    <x v="0"/>
    <x v="0"/>
    <d v="2021-04-20T00:00:00"/>
    <s v="A1"/>
    <s v="571164f9-c483-44d6-b130-272c75c60d22"/>
    <n v="10"/>
    <s v="Homme"/>
    <n v="150"/>
    <n v="50"/>
    <n v="22.2"/>
    <m/>
    <m/>
    <d v="1899-12-30T22:00:00"/>
    <d v="1899-12-30T06:51:00"/>
    <n v="478.5"/>
    <n v="431"/>
    <n v="90"/>
    <n v="47.5"/>
    <m/>
    <n v="53.5"/>
    <n v="105.5"/>
    <n v="19"/>
    <n v="3.2"/>
    <n v="56.8"/>
    <n v="19.5"/>
    <n v="20.399999999999999"/>
    <n v="57"/>
    <n v="20"/>
    <n v="2.5"/>
    <n v="79"/>
    <x v="57"/>
    <n v="77.400000000000006"/>
    <n v="76.3"/>
    <n v="2.7842227378190256"/>
    <n v="3.1322505800464038"/>
    <n v="35"/>
    <x v="117"/>
    <x v="25"/>
    <n v="1"/>
    <n v="0"/>
    <n v="5"/>
    <n v="30"/>
    <n v="36"/>
    <n v="11.3"/>
    <n v="14.2"/>
    <x v="95"/>
    <n v="13.6"/>
    <n v="2.8"/>
    <n v="1.8"/>
    <n v="8.5"/>
    <n v="4.5999999999999996"/>
    <n v="10"/>
    <n v="1.4"/>
    <n v="93"/>
    <n v="97.5"/>
    <n v="0"/>
    <n v="66"/>
    <n v="109"/>
    <n v="49"/>
    <n v="117.2"/>
    <n v="4.2"/>
    <n v="5.7"/>
    <n v="3.4"/>
    <n v="52.5"/>
    <n v="100"/>
    <n v="52.5"/>
    <n v="100"/>
    <x v="0"/>
    <x v="1"/>
    <x v="0"/>
    <m/>
    <x v="0"/>
    <m/>
    <s v="na"/>
    <s v="na"/>
    <s v="na"/>
  </r>
  <r>
    <n v="333"/>
    <n v="333"/>
    <s v="Ayman MOREL"/>
    <s v="MOAY20082017"/>
    <x v="10"/>
    <s v="P"/>
    <s v="O"/>
    <m/>
    <x v="3"/>
    <x v="8"/>
    <x v="0"/>
    <x v="0"/>
    <x v="0"/>
    <x v="0"/>
    <x v="0"/>
    <d v="2021-04-15T00:00:00"/>
    <s v="A1"/>
    <s v="4de76b57-d403-4931-b44e-64e08038de4b"/>
    <n v="3"/>
    <s v="Homme"/>
    <n v="100"/>
    <n v="18"/>
    <n v="18"/>
    <m/>
    <m/>
    <d v="1899-12-30T20:44:00"/>
    <d v="1899-12-30T06:44:00"/>
    <n v="595.5"/>
    <n v="573"/>
    <n v="96"/>
    <n v="22.5"/>
    <m/>
    <n v="4"/>
    <n v="135.5"/>
    <n v="4.4000000000000004"/>
    <n v="14.7"/>
    <n v="47.2"/>
    <n v="17"/>
    <n v="21.1"/>
    <n v="80"/>
    <n v="25"/>
    <n v="2.5"/>
    <n v="174"/>
    <x v="147"/>
    <n v="101.1"/>
    <n v="64.2"/>
    <n v="2.6178010471204187"/>
    <n v="2.8795811518324608"/>
    <n v="4"/>
    <x v="6"/>
    <x v="5"/>
    <n v="4"/>
    <n v="0"/>
    <n v="9"/>
    <n v="53"/>
    <n v="66"/>
    <n v="10.9"/>
    <n v="16.7"/>
    <x v="21"/>
    <n v="11.9"/>
    <n v="5.6"/>
    <n v="8.5"/>
    <n v="5.2"/>
    <n v="5.5"/>
    <n v="16"/>
    <n v="1.7"/>
    <n v="92"/>
    <n v="95.9"/>
    <n v="0"/>
    <n v="86"/>
    <n v="120"/>
    <n v="64"/>
    <n v="111.7"/>
    <n v="100"/>
    <n v="6.3"/>
    <n v="3.2"/>
    <n v="99.9"/>
    <n v="99.9"/>
    <n v="100"/>
    <n v="100"/>
    <x v="0"/>
    <x v="0"/>
    <x v="0"/>
    <m/>
    <x v="0"/>
    <m/>
    <s v="na"/>
    <n v="10"/>
    <n v="0"/>
  </r>
  <r>
    <n v="334"/>
    <n v="334"/>
    <s v="Louna Sofia ALVES SOUSA"/>
    <s v="ALSOLO01052010"/>
    <x v="8"/>
    <s v="P"/>
    <s v="O"/>
    <m/>
    <x v="2"/>
    <x v="2"/>
    <x v="0"/>
    <x v="0"/>
    <x v="0"/>
    <x v="0"/>
    <x v="0"/>
    <d v="2021-04-13T00:00:00"/>
    <s v="A1"/>
    <s v="82fcf8b2-2caf-493a-b997-5488b129df24"/>
    <n v="10"/>
    <s v="Femme"/>
    <n v="138"/>
    <n v="41"/>
    <n v="21.5"/>
    <m/>
    <m/>
    <d v="1899-12-30T22:01:00"/>
    <d v="1899-12-30T06:55:00"/>
    <n v="533.5"/>
    <n v="511"/>
    <n v="96"/>
    <n v="22.5"/>
    <m/>
    <n v="0"/>
    <n v="213.5"/>
    <n v="4.2"/>
    <n v="3.4"/>
    <n v="56.8"/>
    <n v="16.399999999999999"/>
    <n v="23.4"/>
    <n v="61"/>
    <n v="25"/>
    <n v="2.8"/>
    <n v="75"/>
    <x v="10"/>
    <n v="84.4"/>
    <n v="73.199999999999989"/>
    <n v="2.9354207436399218"/>
    <n v="3.264187866927593"/>
    <n v="29"/>
    <x v="15"/>
    <x v="13"/>
    <n v="0"/>
    <n v="0"/>
    <n v="2"/>
    <n v="25"/>
    <n v="27"/>
    <n v="11.3"/>
    <n v="24.4"/>
    <x v="16"/>
    <n v="2"/>
    <n v="3.5"/>
    <n v="3.2"/>
    <n v="3.1"/>
    <n v="2.9"/>
    <n v="1"/>
    <n v="0.1"/>
    <n v="73"/>
    <n v="96.7"/>
    <n v="3"/>
    <n v="80"/>
    <n v="129"/>
    <n v="62"/>
    <n v="106.4"/>
    <n v="100"/>
    <n v="7"/>
    <n v="3"/>
    <n v="85.4"/>
    <n v="93.9"/>
    <n v="85.4"/>
    <n v="100"/>
    <x v="0"/>
    <x v="0"/>
    <x v="0"/>
    <m/>
    <x v="0"/>
    <m/>
    <n v="9"/>
    <n v="9"/>
    <n v="5"/>
  </r>
  <r>
    <n v="335"/>
    <n v="335"/>
    <s v="Guillaume PRIOUX"/>
    <s v="PRGU17092014"/>
    <x v="7"/>
    <s v="P"/>
    <s v="O"/>
    <m/>
    <x v="1"/>
    <x v="0"/>
    <x v="0"/>
    <x v="0"/>
    <x v="0"/>
    <x v="0"/>
    <x v="0"/>
    <d v="2021-04-09T00:00:00"/>
    <s v="A1"/>
    <s v="616fd73f-0df8-4331-ae67-1a941dcec765"/>
    <n v="6"/>
    <s v="Homme"/>
    <n v="120"/>
    <n v="23"/>
    <n v="16"/>
    <m/>
    <m/>
    <d v="1899-12-30T21:00:00"/>
    <d v="1899-12-30T07:53:00"/>
    <n v="652.5"/>
    <n v="600"/>
    <n v="92"/>
    <n v="52.5"/>
    <m/>
    <n v="0.5"/>
    <n v="118"/>
    <n v="8.1"/>
    <n v="4"/>
    <n v="50.9"/>
    <n v="23"/>
    <n v="22.1"/>
    <n v="68"/>
    <n v="26"/>
    <n v="2.4"/>
    <n v="245"/>
    <x v="148"/>
    <n v="90.1"/>
    <n v="73.900000000000006"/>
    <n v="2.6"/>
    <n v="2.84"/>
    <n v="102"/>
    <x v="119"/>
    <x v="34"/>
    <n v="6"/>
    <n v="1"/>
    <n v="8"/>
    <n v="129"/>
    <n v="144"/>
    <n v="11.5"/>
    <n v="18"/>
    <x v="108"/>
    <n v="15.4"/>
    <n v="14.1"/>
    <n v="15.3"/>
    <n v="13.2"/>
    <n v="12.8"/>
    <n v="41"/>
    <n v="4.0999999999999996"/>
    <n v="86"/>
    <n v="95.7"/>
    <n v="0.2"/>
    <n v="68"/>
    <n v="119"/>
    <n v="48"/>
    <n v="42.7"/>
    <n v="100"/>
    <n v="6.1"/>
    <n v="4"/>
    <n v="74.8"/>
    <n v="98.6"/>
    <n v="74.8"/>
    <n v="94.3"/>
    <x v="0"/>
    <x v="0"/>
    <x v="0"/>
    <m/>
    <x v="0"/>
    <m/>
    <n v="5"/>
    <n v="9"/>
    <n v="4"/>
  </r>
  <r>
    <n v="336"/>
    <n v="336"/>
    <s v="Thibault AFONSO"/>
    <s v="AFTH11052012"/>
    <x v="1"/>
    <s v="P"/>
    <s v="O"/>
    <m/>
    <x v="5"/>
    <x v="2"/>
    <x v="0"/>
    <x v="0"/>
    <x v="0"/>
    <x v="0"/>
    <x v="0"/>
    <d v="2021-04-07T00:00:00"/>
    <s v="A1"/>
    <s v="f0f58a04-235b-470f-9f31-b33642d534e4"/>
    <n v="8"/>
    <s v="Homme"/>
    <n v="135"/>
    <n v="33"/>
    <n v="18.100000000000001"/>
    <m/>
    <m/>
    <d v="1899-12-30T20:45:00"/>
    <d v="1899-12-30T06:11:00"/>
    <n v="548.9"/>
    <n v="508"/>
    <n v="93"/>
    <n v="40.9"/>
    <m/>
    <n v="17"/>
    <n v="128.5"/>
    <n v="10.199999999999999"/>
    <n v="5.2"/>
    <n v="41.8"/>
    <n v="28.7"/>
    <n v="24.2"/>
    <n v="82"/>
    <n v="34"/>
    <n v="3.7"/>
    <n v="49"/>
    <x v="20"/>
    <n v="106.2"/>
    <n v="70.5"/>
    <n v="4.015748031496063"/>
    <n v="4.4527559055118111"/>
    <n v="0"/>
    <x v="4"/>
    <x v="3"/>
    <n v="4"/>
    <n v="1"/>
    <n v="1"/>
    <n v="17"/>
    <n v="23"/>
    <n v="14.1"/>
    <n v="25.1"/>
    <x v="20"/>
    <n v="5.4"/>
    <n v="1.9"/>
    <n v="5.5"/>
    <n v="1.6"/>
    <n v="2.7"/>
    <n v="9"/>
    <n v="1.1000000000000001"/>
    <n v="93"/>
    <n v="97.2"/>
    <n v="0"/>
    <n v="74"/>
    <n v="114"/>
    <n v="57"/>
    <n v="14.8"/>
    <n v="0"/>
    <n v="15.7"/>
    <n v="3.5"/>
    <n v="93.9"/>
    <n v="98.6"/>
    <n v="93.9"/>
    <n v="100"/>
    <x v="1"/>
    <x v="1"/>
    <x v="0"/>
    <m/>
    <x v="0"/>
    <m/>
    <n v="10"/>
    <n v="10"/>
    <n v="6"/>
  </r>
  <r>
    <n v="337"/>
    <n v="337"/>
    <s v="Aliyah AMAL"/>
    <s v="AMAL24032016"/>
    <x v="5"/>
    <s v="P"/>
    <s v="O"/>
    <m/>
    <x v="2"/>
    <x v="2"/>
    <x v="3"/>
    <x v="0"/>
    <x v="0"/>
    <x v="0"/>
    <x v="0"/>
    <d v="2021-04-02T00:00:00"/>
    <s v="A1"/>
    <s v="2086a802-e8ad-460b-8c53-11f875441f2c"/>
    <n v="5"/>
    <s v="Femme"/>
    <n v="119"/>
    <n v="22"/>
    <n v="15.5"/>
    <m/>
    <m/>
    <d v="1899-12-30T22:40:00"/>
    <d v="1899-12-30T07:49:00"/>
    <n v="541.5"/>
    <n v="520"/>
    <n v="96"/>
    <n v="21.5"/>
    <m/>
    <n v="8.5"/>
    <n v="135.5"/>
    <n v="5.5"/>
    <n v="3.9"/>
    <n v="47.2"/>
    <n v="24.3"/>
    <n v="24.5"/>
    <n v="67"/>
    <n v="19"/>
    <n v="2.1"/>
    <n v="142"/>
    <x v="100"/>
    <n v="91.5"/>
    <n v="71.5"/>
    <n v="2.1923076923076925"/>
    <n v="2.4346153846153844"/>
    <n v="51"/>
    <x v="56"/>
    <x v="26"/>
    <n v="1"/>
    <n v="3"/>
    <n v="5"/>
    <n v="22"/>
    <n v="31"/>
    <n v="10.9"/>
    <n v="12.8"/>
    <x v="55"/>
    <n v="7.5"/>
    <n v="2.2999999999999998"/>
    <n v="4.5999999999999996"/>
    <n v="1.7"/>
    <n v="4.2"/>
    <n v="3"/>
    <n v="0.3"/>
    <n v="94"/>
    <n v="98"/>
    <n v="0"/>
    <n v="79"/>
    <n v="122"/>
    <n v="62"/>
    <n v="75.8"/>
    <n v="14.5"/>
    <n v="11.8"/>
    <n v="3.3"/>
    <n v="96.6"/>
    <n v="99.9"/>
    <n v="96.6"/>
    <n v="99.4"/>
    <x v="0"/>
    <x v="0"/>
    <x v="0"/>
    <m/>
    <x v="0"/>
    <m/>
    <n v="10"/>
    <n v="10"/>
    <n v="5"/>
  </r>
  <r>
    <n v="338"/>
    <n v="338"/>
    <s v="Alban HEMARD"/>
    <s v="HEAL09052014"/>
    <x v="7"/>
    <m/>
    <m/>
    <m/>
    <x v="2"/>
    <x v="6"/>
    <x v="0"/>
    <x v="0"/>
    <x v="0"/>
    <x v="0"/>
    <x v="0"/>
    <d v="2021-03-30T00:00:00"/>
    <s v="A1"/>
    <s v="a9f25cdf-733e-46e4-94b6-dc1598d435e7"/>
    <n v="6"/>
    <s v="Homme"/>
    <n v="120"/>
    <n v="22"/>
    <n v="15.3"/>
    <m/>
    <m/>
    <d v="1899-12-30T20:35:00"/>
    <d v="1899-12-30T07:32:00"/>
    <n v="656.8"/>
    <n v="616.9"/>
    <n v="94"/>
    <n v="39.9"/>
    <m/>
    <n v="2.4"/>
    <n v="105.9"/>
    <n v="6.1"/>
    <n v="7.4"/>
    <n v="46"/>
    <n v="19.100000000000001"/>
    <n v="27.6"/>
    <n v="95"/>
    <n v="43"/>
    <n v="3.9"/>
    <n v="87"/>
    <x v="73"/>
    <n v="122.6"/>
    <n v="65.099999999999994"/>
    <n v="4.1822013292267792"/>
    <n v="4.561517263738045"/>
    <n v="36"/>
    <x v="120"/>
    <x v="15"/>
    <n v="0"/>
    <n v="0"/>
    <n v="4"/>
    <n v="34"/>
    <n v="38"/>
    <n v="12.6"/>
    <n v="24.3"/>
    <x v="53"/>
    <n v="4.9000000000000004"/>
    <n v="3.2"/>
    <n v="5"/>
    <n v="1.7"/>
    <n v="3"/>
    <n v="3"/>
    <n v="0.3"/>
    <n v="87"/>
    <n v="97.8"/>
    <n v="0.2"/>
    <n v="69"/>
    <n v="117"/>
    <n v="49"/>
    <n v="126.6"/>
    <n v="20.5"/>
    <n v="10.3"/>
    <n v="3.2"/>
    <n v="32.799999999999997"/>
    <n v="99.2"/>
    <n v="32.799999999999997"/>
    <n v="100"/>
    <x v="0"/>
    <x v="0"/>
    <x v="0"/>
    <m/>
    <x v="0"/>
    <m/>
    <s v="na"/>
    <s v="na"/>
    <s v="na"/>
  </r>
  <r>
    <n v="339"/>
    <n v="339"/>
    <s v="Victoria HULOT"/>
    <s v="HUVI28112015"/>
    <x v="5"/>
    <s v="P"/>
    <s v="O"/>
    <m/>
    <x v="3"/>
    <x v="0"/>
    <x v="0"/>
    <x v="0"/>
    <x v="0"/>
    <x v="0"/>
    <x v="0"/>
    <d v="2021-03-26T00:00:00"/>
    <s v="A1"/>
    <s v="f67efefb-cbcb-499d-a279-55a762a09f4d"/>
    <n v="5"/>
    <s v="Femme"/>
    <n v="112"/>
    <n v="16"/>
    <n v="12.8"/>
    <m/>
    <m/>
    <d v="1899-12-30T20:35:00"/>
    <d v="1899-12-30T07:52:00"/>
    <n v="677.3"/>
    <n v="617"/>
    <n v="91"/>
    <n v="60.3"/>
    <m/>
    <n v="18.8"/>
    <n v="221.8"/>
    <n v="8.9"/>
    <n v="12.6"/>
    <n v="41.7"/>
    <n v="22.3"/>
    <n v="23.4"/>
    <n v="91"/>
    <n v="37"/>
    <n v="3.3"/>
    <n v="169"/>
    <x v="100"/>
    <n v="114.4"/>
    <n v="64"/>
    <n v="3.5980551053484602"/>
    <n v="3.9189627228525121"/>
    <n v="99"/>
    <x v="121"/>
    <x v="46"/>
    <n v="11"/>
    <n v="3"/>
    <n v="7"/>
    <n v="42"/>
    <n v="63"/>
    <n v="13.7"/>
    <n v="24.7"/>
    <x v="82"/>
    <n v="10.8"/>
    <n v="4.7"/>
    <n v="7.9"/>
    <n v="4.9000000000000004"/>
    <n v="4.2"/>
    <n v="42"/>
    <n v="4.0999999999999996"/>
    <n v="84"/>
    <n v="96.4"/>
    <n v="0.1"/>
    <n v="73"/>
    <n v="111"/>
    <n v="51"/>
    <n v="121.3"/>
    <n v="15.6"/>
    <n v="4.3"/>
    <n v="4.3"/>
    <n v="92.6"/>
    <n v="99.5"/>
    <n v="92.6"/>
    <n v="100"/>
    <x v="0"/>
    <x v="0"/>
    <x v="0"/>
    <m/>
    <x v="0"/>
    <m/>
    <n v="9"/>
    <n v="10"/>
    <n v="6"/>
  </r>
  <r>
    <n v="340"/>
    <n v="340"/>
    <s v="Théo AUBRUCHET"/>
    <s v="AUTH17072013"/>
    <x v="11"/>
    <s v="P"/>
    <s v="O"/>
    <m/>
    <x v="2"/>
    <x v="5"/>
    <x v="8"/>
    <x v="2"/>
    <x v="0"/>
    <x v="0"/>
    <x v="0"/>
    <d v="2021-03-25T00:00:00"/>
    <s v="A1"/>
    <s v="0c2a96eb-eb29-4023-82bc-9609866795a4"/>
    <n v="7"/>
    <s v="Homme"/>
    <n v="122"/>
    <n v="22"/>
    <n v="14.8"/>
    <m/>
    <m/>
    <d v="1899-12-30T20:10:00"/>
    <d v="1899-12-30T07:05:00"/>
    <n v="622"/>
    <n v="597"/>
    <n v="96"/>
    <n v="25"/>
    <m/>
    <n v="34"/>
    <n v="160"/>
    <n v="9"/>
    <n v="9.8000000000000007"/>
    <n v="55.9"/>
    <n v="12.6"/>
    <n v="21.6"/>
    <n v="58"/>
    <n v="21"/>
    <n v="2"/>
    <n v="196"/>
    <x v="122"/>
    <n v="79.599999999999994"/>
    <n v="68.5"/>
    <n v="2.1105527638190953"/>
    <n v="2.3115577889447234"/>
    <n v="159"/>
    <x v="122"/>
    <x v="2"/>
    <n v="2"/>
    <n v="2"/>
    <n v="5"/>
    <n v="76"/>
    <n v="85"/>
    <n v="11.2"/>
    <n v="18.3"/>
    <x v="57"/>
    <n v="7.4"/>
    <n v="8.8000000000000007"/>
    <n v="8.6"/>
    <n v="8.5"/>
    <n v="7.6"/>
    <n v="11"/>
    <n v="1.1000000000000001"/>
    <n v="88"/>
    <n v="95.4"/>
    <n v="0.1"/>
    <n v="79"/>
    <n v="120"/>
    <n v="60"/>
    <n v="24.6"/>
    <n v="29.4"/>
    <n v="23.3"/>
    <n v="4.4000000000000004"/>
    <n v="95.6"/>
    <n v="95.6"/>
    <n v="100"/>
    <n v="100"/>
    <x v="0"/>
    <x v="0"/>
    <x v="0"/>
    <m/>
    <x v="0"/>
    <m/>
    <n v="10"/>
    <n v="4"/>
    <n v="8"/>
  </r>
  <r>
    <n v="341"/>
    <n v="341"/>
    <s v="Santiago VILLEMAIN"/>
    <s v="VISA07052012"/>
    <x v="1"/>
    <s v="P"/>
    <s v="O"/>
    <m/>
    <x v="2"/>
    <x v="3"/>
    <x v="2"/>
    <x v="8"/>
    <x v="0"/>
    <x v="0"/>
    <x v="0"/>
    <d v="2021-03-24T00:00:00"/>
    <s v="A1"/>
    <s v="24bb51f0-b51e-4dc5-9e4b-c7fd96f2ea11"/>
    <n v="8"/>
    <s v="Homme"/>
    <n v="125"/>
    <n v="23"/>
    <n v="14.7"/>
    <m/>
    <m/>
    <d v="1899-12-30T20:50:00"/>
    <d v="1899-12-30T08:24:00"/>
    <n v="693.9"/>
    <n v="575.5"/>
    <n v="83"/>
    <n v="118.4"/>
    <m/>
    <n v="10.1"/>
    <n v="203.1"/>
    <n v="17.100000000000001"/>
    <n v="9.6"/>
    <n v="49.5"/>
    <n v="21.5"/>
    <n v="19.399999999999999"/>
    <n v="116"/>
    <n v="44"/>
    <n v="3.8"/>
    <n v="83"/>
    <x v="49"/>
    <n v="135.4"/>
    <n v="71"/>
    <n v="4.5873153779322324"/>
    <n v="4.9834926151172896"/>
    <n v="6"/>
    <x v="97"/>
    <x v="3"/>
    <n v="10"/>
    <n v="6"/>
    <n v="12"/>
    <n v="27"/>
    <n v="55"/>
    <n v="13.6"/>
    <n v="21"/>
    <x v="91"/>
    <n v="3.2"/>
    <n v="6.3"/>
    <n v="8.8000000000000007"/>
    <n v="3"/>
    <n v="3.9"/>
    <n v="40"/>
    <n v="4.2"/>
    <n v="89"/>
    <n v="96"/>
    <n v="0"/>
    <n v="72"/>
    <n v="121"/>
    <n v="54"/>
    <n v="185"/>
    <n v="15.2"/>
    <n v="5.8"/>
    <n v="4.2"/>
    <n v="100"/>
    <n v="100"/>
    <n v="100"/>
    <n v="100"/>
    <x v="0"/>
    <x v="0"/>
    <x v="0"/>
    <m/>
    <x v="0"/>
    <m/>
    <n v="10"/>
    <n v="10"/>
    <n v="0"/>
  </r>
  <r>
    <n v="342"/>
    <n v="342"/>
    <s v="Mattia CARRARA CAILLON"/>
    <s v="CACAMA19082011"/>
    <x v="0"/>
    <s v="P"/>
    <s v="O"/>
    <m/>
    <x v="1"/>
    <x v="4"/>
    <x v="7"/>
    <x v="4"/>
    <x v="8"/>
    <x v="0"/>
    <x v="0"/>
    <d v="2021-03-23T00:00:00"/>
    <s v="A1"/>
    <s v="0aed3b82-0efe-4551-9d4f-175456db9eab"/>
    <n v="9"/>
    <s v="Homme"/>
    <n v="136"/>
    <n v="35"/>
    <n v="18.899999999999999"/>
    <m/>
    <m/>
    <d v="1899-12-30T20:30:00"/>
    <d v="1899-12-30T08:08:00"/>
    <n v="685.5"/>
    <n v="608"/>
    <n v="89"/>
    <n v="77.5"/>
    <m/>
    <n v="12.5"/>
    <n v="236"/>
    <n v="12.9"/>
    <n v="9.8000000000000007"/>
    <n v="44.2"/>
    <n v="19.3"/>
    <n v="26.7"/>
    <n v="91"/>
    <n v="27"/>
    <n v="2.4"/>
    <n v="176"/>
    <x v="149"/>
    <n v="117.7"/>
    <n v="63.5"/>
    <n v="2.6644736842105261"/>
    <n v="2.9013157894736841"/>
    <n v="30"/>
    <x v="69"/>
    <x v="47"/>
    <n v="2"/>
    <n v="1"/>
    <n v="7"/>
    <n v="89"/>
    <n v="99"/>
    <n v="15.1"/>
    <n v="19.399999999999999"/>
    <x v="109"/>
    <n v="4.4000000000000004"/>
    <n v="11.7"/>
    <n v="7.8"/>
    <n v="12.6"/>
    <n v="8.8000000000000007"/>
    <n v="5"/>
    <n v="0.5"/>
    <n v="93"/>
    <n v="97.1"/>
    <n v="0"/>
    <n v="68"/>
    <n v="108"/>
    <n v="44"/>
    <n v="106.2"/>
    <n v="31.9"/>
    <n v="2.8"/>
    <n v="3.5"/>
    <n v="91.8"/>
    <n v="96.9"/>
    <n v="91.8"/>
    <n v="100"/>
    <x v="0"/>
    <x v="0"/>
    <x v="0"/>
    <m/>
    <x v="0"/>
    <m/>
    <n v="8"/>
    <n v="8"/>
    <n v="1"/>
  </r>
  <r>
    <n v="343"/>
    <n v="343"/>
    <s v="Louis LOUVET"/>
    <s v="LOLO01112008"/>
    <x v="3"/>
    <s v="P"/>
    <s v="O"/>
    <m/>
    <x v="5"/>
    <x v="3"/>
    <x v="0"/>
    <x v="0"/>
    <x v="0"/>
    <x v="0"/>
    <x v="0"/>
    <d v="2021-03-19T00:00:00"/>
    <s v="A1"/>
    <s v="80ea3b61-a4eb-4c78-9baf-1a452474cd42"/>
    <n v="12"/>
    <s v="Homme"/>
    <n v="155"/>
    <n v="41"/>
    <n v="17.100000000000001"/>
    <m/>
    <m/>
    <d v="1899-12-30T22:00:00"/>
    <d v="1899-12-30T06:42:00"/>
    <n v="521.79999999999995"/>
    <n v="390.8"/>
    <n v="75"/>
    <n v="130.5"/>
    <m/>
    <n v="0.3"/>
    <n v="54.3"/>
    <n v="25"/>
    <n v="7.9"/>
    <n v="54.3"/>
    <n v="18.600000000000001"/>
    <n v="19.2"/>
    <n v="56"/>
    <n v="24"/>
    <n v="2.8"/>
    <n v="146"/>
    <x v="92"/>
    <n v="75.2"/>
    <n v="72.900000000000006"/>
    <n v="3.6847492323439099"/>
    <n v="4.1146366427840331"/>
    <n v="66"/>
    <x v="119"/>
    <x v="62"/>
    <n v="2"/>
    <n v="0"/>
    <n v="1"/>
    <n v="30"/>
    <n v="33"/>
    <n v="9.5"/>
    <n v="19.399999999999999"/>
    <x v="64"/>
    <n v="18.399999999999999"/>
    <n v="1.9"/>
    <n v="6.2"/>
    <n v="4.5"/>
    <n v="4.5999999999999996"/>
    <n v="4"/>
    <n v="0.6"/>
    <n v="86"/>
    <n v="97.1"/>
    <n v="1"/>
    <n v="67"/>
    <n v="104"/>
    <n v="51"/>
    <n v="65.400000000000006"/>
    <n v="31.3"/>
    <n v="2.4"/>
    <n v="5"/>
    <n v="19.600000000000001"/>
    <n v="99.4"/>
    <n v="19.600000000000001"/>
    <n v="100"/>
    <x v="0"/>
    <x v="0"/>
    <x v="0"/>
    <m/>
    <x v="0"/>
    <m/>
    <n v="7"/>
    <n v="3"/>
    <n v="9"/>
  </r>
  <r>
    <n v="344"/>
    <n v="344"/>
    <s v="Valentine AUGUSTE"/>
    <s v="AUVA02122011"/>
    <x v="0"/>
    <s v="P"/>
    <s v="O"/>
    <m/>
    <x v="4"/>
    <x v="4"/>
    <x v="8"/>
    <x v="6"/>
    <x v="0"/>
    <x v="0"/>
    <x v="0"/>
    <d v="2021-03-17T00:00:00"/>
    <s v="A1"/>
    <s v="0b358d90-1e20-4cbc-8b48-b9535bcf4ab8"/>
    <n v="9"/>
    <s v="Femme"/>
    <n v="125"/>
    <n v="32"/>
    <n v="20.5"/>
    <m/>
    <m/>
    <d v="1899-12-30T20:16:00"/>
    <d v="1899-12-30T06:46:00"/>
    <n v="630"/>
    <n v="582"/>
    <n v="92"/>
    <n v="48"/>
    <m/>
    <n v="1.5"/>
    <n v="163.5"/>
    <n v="7.6"/>
    <n v="3"/>
    <n v="62.7"/>
    <n v="14.8"/>
    <n v="19.5"/>
    <n v="67"/>
    <n v="21"/>
    <n v="2"/>
    <n v="214"/>
    <x v="150"/>
    <n v="86.5"/>
    <n v="77.5"/>
    <n v="2.1649484536082473"/>
    <n v="2.3711340206185567"/>
    <n v="15"/>
    <x v="64"/>
    <x v="15"/>
    <n v="5"/>
    <n v="1"/>
    <n v="5"/>
    <n v="30"/>
    <n v="41"/>
    <n v="10"/>
    <n v="14.7"/>
    <x v="83"/>
    <n v="6.3"/>
    <n v="3.7"/>
    <n v="9.5"/>
    <n v="2.7"/>
    <n v="3.8"/>
    <n v="2"/>
    <n v="0.2"/>
    <n v="94"/>
    <n v="97"/>
    <n v="0"/>
    <n v="76"/>
    <n v="124"/>
    <n v="51"/>
    <n v="92.3"/>
    <n v="14.6"/>
    <n v="15.9"/>
    <n v="3"/>
    <n v="94.7"/>
    <n v="99.8"/>
    <n v="94.7"/>
    <n v="100"/>
    <x v="0"/>
    <x v="0"/>
    <x v="0"/>
    <m/>
    <x v="0"/>
    <m/>
    <n v="8"/>
    <n v="4"/>
    <n v="8"/>
  </r>
  <r>
    <n v="345"/>
    <n v="345"/>
    <s v="Enza  PANTIN"/>
    <s v="PAEN14042012"/>
    <x v="1"/>
    <s v="P"/>
    <s v="O"/>
    <m/>
    <x v="0"/>
    <x v="3"/>
    <x v="4"/>
    <x v="4"/>
    <x v="0"/>
    <x v="0"/>
    <x v="0"/>
    <d v="2021-03-15T00:00:00"/>
    <s v="A1"/>
    <s v="fc45f7b2-e31c-4d93-bf9c-3113a197fc74"/>
    <n v="8"/>
    <s v="Femme"/>
    <n v="121"/>
    <n v="28"/>
    <n v="19.100000000000001"/>
    <m/>
    <m/>
    <d v="1899-12-30T21:30:00"/>
    <d v="1899-12-30T06:03:00"/>
    <n v="514"/>
    <n v="499.5"/>
    <n v="97"/>
    <n v="14.5"/>
    <m/>
    <n v="6.5"/>
    <n v="89"/>
    <n v="2.8"/>
    <n v="4.5"/>
    <n v="56.1"/>
    <n v="15"/>
    <n v="24.4"/>
    <n v="60"/>
    <n v="12"/>
    <n v="1.4"/>
    <n v="131"/>
    <x v="151"/>
    <n v="84.4"/>
    <n v="71.099999999999994"/>
    <n v="1.4414414414414414"/>
    <n v="1.6096096096096095"/>
    <n v="4"/>
    <x v="3"/>
    <x v="4"/>
    <n v="6"/>
    <n v="2"/>
    <n v="9"/>
    <n v="43"/>
    <n v="60"/>
    <n v="12.5"/>
    <n v="15.2"/>
    <x v="6"/>
    <n v="8.9"/>
    <n v="6.7"/>
    <n v="7.8"/>
    <n v="6.1"/>
    <n v="5.9"/>
    <n v="18"/>
    <n v="2.2000000000000002"/>
    <n v="91"/>
    <n v="96.2"/>
    <n v="0"/>
    <n v="85"/>
    <n v="123"/>
    <n v="65"/>
    <n v="161"/>
    <n v="19.5"/>
    <n v="9.1"/>
    <n v="3.3"/>
    <n v="95.5"/>
    <n v="99.9"/>
    <n v="95.5"/>
    <n v="100"/>
    <x v="0"/>
    <x v="0"/>
    <x v="0"/>
    <m/>
    <x v="0"/>
    <m/>
    <n v="10"/>
    <n v="10"/>
    <n v="0"/>
  </r>
  <r>
    <n v="346"/>
    <n v="346"/>
    <s v="Abdramane DEMBELE"/>
    <s v="DEAB01112016"/>
    <x v="2"/>
    <s v="P"/>
    <s v="O"/>
    <m/>
    <x v="2"/>
    <x v="4"/>
    <x v="6"/>
    <x v="0"/>
    <x v="0"/>
    <x v="0"/>
    <x v="0"/>
    <d v="2021-03-12T00:00:00"/>
    <s v="A1"/>
    <s v="872b8c9e-0b95-409c-99dd-7d5ea569ba99"/>
    <n v="4"/>
    <s v="Homme"/>
    <n v="100"/>
    <n v="16"/>
    <n v="16"/>
    <m/>
    <m/>
    <d v="1899-12-30T21:30:00"/>
    <d v="1899-12-30T07:55:00"/>
    <n v="538"/>
    <n v="438"/>
    <n v="81"/>
    <n v="100"/>
    <m/>
    <n v="86.7"/>
    <n v="74"/>
    <n v="29.9"/>
    <n v="2.1"/>
    <n v="57.5"/>
    <n v="22"/>
    <n v="18.399999999999999"/>
    <n v="42"/>
    <n v="13"/>
    <n v="1.4"/>
    <n v="88"/>
    <x v="126"/>
    <n v="60.4"/>
    <n v="79.5"/>
    <n v="1.7808219178082192"/>
    <n v="1.9726027397260273"/>
    <n v="0"/>
    <x v="4"/>
    <x v="3"/>
    <n v="1"/>
    <n v="4"/>
    <n v="19"/>
    <n v="28"/>
    <n v="52"/>
    <n v="10.7"/>
    <n v="10.7"/>
    <x v="30"/>
    <n v="2.2000000000000002"/>
    <n v="8.1999999999999993"/>
    <n v="9.1999999999999993"/>
    <n v="0.6"/>
    <n v="6.6"/>
    <n v="12"/>
    <n v="1.6"/>
    <n v="93"/>
    <n v="97.1"/>
    <n v="0"/>
    <n v="96"/>
    <n v="142"/>
    <n v="68"/>
    <n v="143.69999999999999"/>
    <n v="62.1"/>
    <n v="15"/>
    <n v="3.3"/>
    <n v="90.2"/>
    <n v="100"/>
    <n v="90.2"/>
    <n v="100"/>
    <x v="0"/>
    <x v="0"/>
    <x v="0"/>
    <m/>
    <x v="0"/>
    <m/>
    <n v="10"/>
    <n v="10"/>
    <n v="5"/>
  </r>
  <r>
    <n v="347"/>
    <n v="347"/>
    <s v="Thomas MONTALAND"/>
    <s v="MOTH29102014"/>
    <x v="7"/>
    <s v="P"/>
    <s v="O"/>
    <m/>
    <x v="1"/>
    <x v="1"/>
    <x v="1"/>
    <x v="2"/>
    <x v="8"/>
    <x v="0"/>
    <x v="0"/>
    <d v="2021-03-11T00:00:00"/>
    <s v="A1"/>
    <s v="be580b10-555f-4504-997d-579213e02a26"/>
    <n v="6"/>
    <s v="Homme"/>
    <n v="121"/>
    <n v="20"/>
    <n v="13.7"/>
    <m/>
    <m/>
    <d v="1899-12-30T19:45:00"/>
    <d v="1899-12-30T07:05:00"/>
    <n v="669.5"/>
    <n v="652.5"/>
    <n v="97"/>
    <n v="17"/>
    <m/>
    <n v="11"/>
    <n v="199.5"/>
    <n v="4.0999999999999996"/>
    <n v="2"/>
    <n v="56.1"/>
    <n v="19.100000000000001"/>
    <n v="22.8"/>
    <n v="76"/>
    <n v="17"/>
    <n v="1.5"/>
    <n v="178"/>
    <x v="100"/>
    <n v="98.8"/>
    <n v="75.2"/>
    <n v="1.5632183908045978"/>
    <n v="1.7011494252873562"/>
    <n v="60"/>
    <x v="0"/>
    <x v="37"/>
    <n v="4"/>
    <n v="1"/>
    <n v="3"/>
    <n v="41"/>
    <n v="49"/>
    <n v="10.4"/>
    <n v="13.8"/>
    <x v="14"/>
    <n v="4.4000000000000004"/>
    <n v="4.5"/>
    <n v="4.5"/>
    <n v="4.5"/>
    <n v="3.8"/>
    <n v="16"/>
    <n v="1.5"/>
    <n v="89"/>
    <n v="95.8"/>
    <n v="0"/>
    <n v="92"/>
    <n v="130"/>
    <n v="67"/>
    <n v="164.8"/>
    <n v="5"/>
    <n v="6.3"/>
    <n v="4"/>
    <n v="100"/>
    <n v="100"/>
    <n v="100"/>
    <n v="100"/>
    <x v="0"/>
    <x v="0"/>
    <x v="0"/>
    <m/>
    <x v="0"/>
    <m/>
    <n v="10"/>
    <n v="10"/>
    <n v="5"/>
  </r>
  <r>
    <n v="348"/>
    <n v="348"/>
    <s v="Arnaud BELLOY"/>
    <s v="BEAR09082009"/>
    <x v="4"/>
    <s v="P"/>
    <s v="O"/>
    <m/>
    <x v="7"/>
    <x v="4"/>
    <x v="10"/>
    <x v="5"/>
    <x v="8"/>
    <x v="0"/>
    <x v="0"/>
    <d v="2021-03-05T00:00:00"/>
    <s v="A1"/>
    <s v="8297be78-663c-440c-b268-75da9c4c7909"/>
    <n v="11"/>
    <s v="Homme"/>
    <n v="150"/>
    <n v="53"/>
    <n v="23.6"/>
    <m/>
    <m/>
    <d v="1899-12-30T22:00:00"/>
    <d v="1899-12-30T06:45:00"/>
    <n v="514.5"/>
    <n v="494.5"/>
    <n v="96"/>
    <n v="20"/>
    <m/>
    <n v="11.5"/>
    <n v="151.5"/>
    <n v="6"/>
    <n v="1.5"/>
    <n v="59.3"/>
    <n v="24.4"/>
    <n v="14.9"/>
    <n v="70"/>
    <n v="31"/>
    <n v="3.6"/>
    <n v="205"/>
    <x v="152"/>
    <n v="84.9"/>
    <n v="83.699999999999989"/>
    <n v="3.761375126390293"/>
    <n v="4.198179979777553"/>
    <n v="0"/>
    <x v="4"/>
    <x v="3"/>
    <n v="1"/>
    <n v="1"/>
    <n v="4"/>
    <n v="83"/>
    <n v="89"/>
    <n v="12.5"/>
    <n v="22.4"/>
    <x v="110"/>
    <n v="12.2"/>
    <n v="10.5"/>
    <n v="15"/>
    <n v="7.7"/>
    <n v="11.3"/>
    <n v="8"/>
    <n v="1"/>
    <n v="90"/>
    <n v="97.8"/>
    <n v="0"/>
    <n v="70"/>
    <n v="112"/>
    <n v="51"/>
    <n v="67.2"/>
    <n v="45.4"/>
    <n v="9.8000000000000007"/>
    <n v="3.9"/>
    <n v="51.1"/>
    <n v="99.2"/>
    <n v="51.1"/>
    <n v="100"/>
    <x v="0"/>
    <x v="1"/>
    <x v="0"/>
    <m/>
    <x v="1"/>
    <m/>
    <n v="10"/>
    <s v="na"/>
    <n v="0"/>
  </r>
  <r>
    <n v="349"/>
    <n v="349"/>
    <s v="Ayden HAREL"/>
    <s v="HAAY20062016"/>
    <x v="2"/>
    <s v="P"/>
    <s v="O"/>
    <m/>
    <x v="5"/>
    <x v="0"/>
    <x v="0"/>
    <x v="0"/>
    <x v="0"/>
    <x v="0"/>
    <x v="0"/>
    <d v="2021-03-04T00:00:00"/>
    <s v="A1"/>
    <s v="ac7523a8-1a39-4069-948f-d33146bb4348"/>
    <n v="4"/>
    <s v="Homme"/>
    <n v="105"/>
    <n v="18"/>
    <n v="16.3"/>
    <m/>
    <m/>
    <d v="1899-12-30T20:00:00"/>
    <d v="1899-12-30T07:44:00"/>
    <n v="679.5"/>
    <n v="644"/>
    <n v="95"/>
    <n v="35.5"/>
    <m/>
    <n v="25"/>
    <n v="83.5"/>
    <n v="8.6"/>
    <n v="2.2999999999999998"/>
    <n v="54.7"/>
    <n v="17.100000000000001"/>
    <n v="25.9"/>
    <n v="62"/>
    <n v="16"/>
    <n v="1.4"/>
    <n v="199"/>
    <x v="130"/>
    <n v="87.9"/>
    <n v="71.800000000000011"/>
    <n v="1.4906832298136645"/>
    <n v="1.6211180124223603"/>
    <n v="40"/>
    <x v="120"/>
    <x v="50"/>
    <n v="42"/>
    <n v="2"/>
    <n v="22"/>
    <n v="45"/>
    <n v="111"/>
    <n v="10.5"/>
    <n v="13.1"/>
    <x v="111"/>
    <n v="11.9"/>
    <n v="9.8000000000000007"/>
    <n v="8.6999999999999993"/>
    <n v="12.2"/>
    <n v="5"/>
    <n v="74"/>
    <n v="6.9"/>
    <n v="72"/>
    <n v="96.8"/>
    <n v="0.1"/>
    <n v="89"/>
    <n v="131"/>
    <n v="70"/>
    <n v="50.8"/>
    <n v="32.5"/>
    <n v="14.4"/>
    <n v="4.5999999999999996"/>
    <n v="95.5"/>
    <n v="95.5"/>
    <n v="95.6"/>
    <n v="100"/>
    <x v="0"/>
    <x v="0"/>
    <x v="0"/>
    <m/>
    <x v="0"/>
    <m/>
    <n v="10"/>
    <n v="10"/>
    <n v="0"/>
  </r>
  <r>
    <n v="350"/>
    <n v="350"/>
    <s v="Theotime ROSIN"/>
    <s v="ROTH24052011"/>
    <x v="0"/>
    <s v="P"/>
    <s v="O"/>
    <m/>
    <x v="0"/>
    <x v="3"/>
    <x v="10"/>
    <x v="7"/>
    <x v="0"/>
    <x v="0"/>
    <x v="0"/>
    <d v="2021-03-03T00:00:00"/>
    <s v="A1"/>
    <s v="bf80f57c-f71e-4a70-9290-f22880dac860"/>
    <n v="9"/>
    <s v="Homme"/>
    <n v="143"/>
    <n v="35"/>
    <n v="17.100000000000001"/>
    <m/>
    <m/>
    <d v="1899-12-30T21:15:00"/>
    <d v="1899-12-30T08:23:00"/>
    <n v="591.5"/>
    <n v="581"/>
    <n v="98"/>
    <n v="10.5"/>
    <m/>
    <n v="77"/>
    <n v="74"/>
    <n v="13.1"/>
    <n v="2.8"/>
    <n v="52.9"/>
    <n v="20.100000000000001"/>
    <n v="24.2"/>
    <n v="62"/>
    <n v="15"/>
    <n v="1.5"/>
    <n v="91"/>
    <x v="18"/>
    <n v="86.2"/>
    <n v="73"/>
    <n v="1.5490533562822719"/>
    <n v="1.7039586919104992"/>
    <n v="10"/>
    <x v="50"/>
    <x v="7"/>
    <n v="4"/>
    <n v="1"/>
    <n v="1"/>
    <n v="24"/>
    <n v="30"/>
    <n v="13.6"/>
    <n v="15.8"/>
    <x v="27"/>
    <n v="2.6"/>
    <n v="3.3"/>
    <n v="3.1"/>
    <n v="3.1"/>
    <n v="2.4"/>
    <n v="13"/>
    <n v="1.3"/>
    <n v="82"/>
    <n v="97.8"/>
    <n v="0"/>
    <n v="73"/>
    <n v="118"/>
    <n v="50"/>
    <n v="49.4"/>
    <n v="16.3"/>
    <n v="5.5"/>
    <n v="3.5"/>
    <n v="94.4"/>
    <n v="99.8"/>
    <n v="94.4"/>
    <n v="100"/>
    <x v="0"/>
    <x v="0"/>
    <x v="0"/>
    <m/>
    <x v="0"/>
    <m/>
    <n v="3"/>
    <n v="10"/>
    <n v="0"/>
  </r>
  <r>
    <n v="352"/>
    <n v="352"/>
    <s v="Luna LASSERRE"/>
    <s v="LALU02072016"/>
    <x v="2"/>
    <s v="P"/>
    <s v="O"/>
    <m/>
    <x v="3"/>
    <x v="8"/>
    <x v="8"/>
    <x v="0"/>
    <x v="0"/>
    <x v="0"/>
    <x v="0"/>
    <d v="2021-03-01T00:00:00"/>
    <s v="A1"/>
    <s v="e67432a0-a2c1-4127-9294-679c4e07963a"/>
    <n v="4"/>
    <s v="Femme"/>
    <n v="105"/>
    <n v="17"/>
    <n v="15.4"/>
    <m/>
    <m/>
    <d v="1899-12-30T20:44:00"/>
    <d v="1899-12-30T08:07:00"/>
    <n v="682.5"/>
    <n v="607.5"/>
    <n v="89"/>
    <n v="75"/>
    <m/>
    <n v="69"/>
    <n v="198"/>
    <n v="11"/>
    <n v="1.4"/>
    <n v="56"/>
    <n v="19.399999999999999"/>
    <n v="23.2"/>
    <n v="41"/>
    <n v="9"/>
    <n v="0.8"/>
    <n v="138"/>
    <x v="30"/>
    <n v="64.2"/>
    <n v="75.400000000000006"/>
    <n v="0.88888888888888884"/>
    <n v="0.96790123456790123"/>
    <n v="57"/>
    <x v="13"/>
    <x v="9"/>
    <n v="10"/>
    <n v="1"/>
    <n v="26"/>
    <n v="38"/>
    <n v="75"/>
    <n v="12.9"/>
    <n v="17.2"/>
    <x v="65"/>
    <n v="6.8"/>
    <n v="7.6"/>
    <n v="4.5"/>
    <n v="10.5"/>
    <n v="6.1"/>
    <n v="22"/>
    <n v="2.2000000000000002"/>
    <n v="91"/>
    <n v="98"/>
    <n v="0"/>
    <n v="84"/>
    <n v="123"/>
    <n v="65"/>
    <n v="91.1"/>
    <n v="27.6"/>
    <n v="3.6"/>
    <n v="4.5"/>
    <n v="99.8"/>
    <n v="99.8"/>
    <n v="100"/>
    <n v="100"/>
    <x v="0"/>
    <x v="0"/>
    <x v="0"/>
    <m/>
    <x v="0"/>
    <m/>
    <n v="10"/>
    <s v="na"/>
    <n v="0"/>
  </r>
  <r>
    <n v="353"/>
    <n v="353"/>
    <s v="Sandro NUNES"/>
    <s v="NUSA19072009"/>
    <x v="4"/>
    <s v="P"/>
    <s v="O"/>
    <m/>
    <x v="2"/>
    <x v="4"/>
    <x v="6"/>
    <x v="8"/>
    <x v="0"/>
    <x v="0"/>
    <x v="0"/>
    <d v="2021-02-27T00:00:00"/>
    <s v="A1"/>
    <s v="d3641cb8-cc6b-4946-83de-8c943dd36938"/>
    <n v="11"/>
    <s v="Homme"/>
    <n v="147"/>
    <n v="34"/>
    <n v="15.7"/>
    <m/>
    <m/>
    <d v="1899-12-30T22:10:00"/>
    <d v="1899-12-30T07:07:00"/>
    <n v="537.1"/>
    <n v="465.5"/>
    <n v="87"/>
    <n v="71.599999999999994"/>
    <m/>
    <n v="17.5"/>
    <n v="256.5"/>
    <n v="13.3"/>
    <n v="3.4"/>
    <n v="39"/>
    <n v="33.9"/>
    <n v="23.6"/>
    <n v="57"/>
    <n v="17"/>
    <n v="1.9"/>
    <n v="67"/>
    <x v="127"/>
    <n v="80.599999999999994"/>
    <n v="72.900000000000006"/>
    <n v="2.1911922663802361"/>
    <n v="2.4360902255639099"/>
    <n v="26"/>
    <x v="72"/>
    <x v="3"/>
    <n v="2"/>
    <n v="2"/>
    <n v="8"/>
    <n v="49"/>
    <n v="61"/>
    <n v="16.100000000000001"/>
    <n v="37"/>
    <x v="18"/>
    <n v="4.9000000000000004"/>
    <n v="8.8000000000000007"/>
    <n v="4.8"/>
    <n v="11.3"/>
    <n v="5.9"/>
    <n v="30"/>
    <n v="3.9"/>
    <n v="91"/>
    <n v="96.2"/>
    <n v="0"/>
    <n v="75"/>
    <n v="112"/>
    <n v="58"/>
    <n v="174.9"/>
    <n v="21.4"/>
    <n v="14.9"/>
    <n v="3.5"/>
    <n v="99.9"/>
    <n v="99.9"/>
    <n v="100"/>
    <n v="100"/>
    <x v="0"/>
    <x v="0"/>
    <x v="0"/>
    <m/>
    <x v="0"/>
    <m/>
    <n v="8"/>
    <n v="8"/>
    <n v="10"/>
  </r>
  <r>
    <n v="354"/>
    <n v="354"/>
    <s v="Rose DOURY"/>
    <s v="DORO03122015"/>
    <x v="5"/>
    <s v="P"/>
    <s v="O"/>
    <m/>
    <x v="1"/>
    <x v="4"/>
    <x v="0"/>
    <x v="0"/>
    <x v="0"/>
    <x v="0"/>
    <x v="0"/>
    <d v="2021-02-17T00:00:00"/>
    <s v="A1"/>
    <s v="babab333-ccda-4233-85f2-46048800e7f5"/>
    <n v="5"/>
    <s v="Femme"/>
    <n v="103"/>
    <n v="25"/>
    <n v="23.6"/>
    <m/>
    <m/>
    <d v="1899-12-30T21:41:00"/>
    <d v="1899-12-30T08:03:00"/>
    <n v="621.5"/>
    <n v="610.5"/>
    <n v="98"/>
    <n v="11"/>
    <m/>
    <n v="0"/>
    <n v="160"/>
    <n v="1.8"/>
    <n v="2.7"/>
    <n v="55.8"/>
    <n v="22.7"/>
    <n v="18.8"/>
    <n v="65"/>
    <n v="15"/>
    <n v="1.4"/>
    <n v="154"/>
    <x v="153"/>
    <n v="83.8"/>
    <n v="78.5"/>
    <n v="1.4742014742014742"/>
    <n v="1.6117936117936116"/>
    <n v="13"/>
    <x v="68"/>
    <x v="0"/>
    <n v="4"/>
    <n v="0"/>
    <n v="8"/>
    <n v="78"/>
    <n v="90"/>
    <n v="10.199999999999999"/>
    <n v="15.9"/>
    <x v="112"/>
    <n v="10.4"/>
    <n v="8.5"/>
    <n v="8.9"/>
    <n v="8.8000000000000007"/>
    <n v="7.1"/>
    <n v="35"/>
    <n v="3.4"/>
    <n v="89"/>
    <n v="94"/>
    <n v="0"/>
    <n v="84"/>
    <n v="135"/>
    <n v="66"/>
    <n v="265.5"/>
    <n v="50.7"/>
    <n v="39.700000000000003"/>
    <n v="3.5"/>
    <n v="88.7"/>
    <n v="100"/>
    <n v="88.7"/>
    <n v="100"/>
    <x v="0"/>
    <x v="0"/>
    <x v="0"/>
    <m/>
    <x v="0"/>
    <m/>
    <n v="8"/>
    <n v="10"/>
    <n v="0"/>
  </r>
  <r>
    <n v="355"/>
    <n v="355"/>
    <s v="Isaure CODUR"/>
    <s v="COIS05102009"/>
    <x v="4"/>
    <s v="P"/>
    <s v="O"/>
    <m/>
    <x v="4"/>
    <x v="4"/>
    <x v="2"/>
    <x v="3"/>
    <x v="3"/>
    <x v="0"/>
    <x v="0"/>
    <d v="2021-02-15T00:00:00"/>
    <s v="A1"/>
    <s v="975d1a67-771e-4e00-a91f-7f55f70ad630"/>
    <n v="11"/>
    <s v="Femme"/>
    <n v="143"/>
    <n v="43"/>
    <n v="21"/>
    <m/>
    <m/>
    <d v="1899-12-30T18:00:00"/>
    <d v="1899-12-30T09:43:00"/>
    <n v="942"/>
    <n v="849"/>
    <n v="90"/>
    <n v="93"/>
    <m/>
    <n v="0.8"/>
    <n v="271"/>
    <n v="9.9"/>
    <n v="3.3"/>
    <n v="60.5"/>
    <n v="16.5"/>
    <n v="19.7"/>
    <n v="82"/>
    <n v="27"/>
    <n v="1.7"/>
    <n v="295"/>
    <x v="154"/>
    <n v="101.7"/>
    <n v="77"/>
    <n v="1.9081272084805654"/>
    <n v="2.0282685512367493"/>
    <n v="23"/>
    <x v="20"/>
    <x v="3"/>
    <n v="6"/>
    <n v="47"/>
    <n v="0"/>
    <n v="124"/>
    <n v="177"/>
    <n v="27.3"/>
    <n v="22.9"/>
    <x v="113"/>
    <n v="9.6999999999999993"/>
    <n v="13.2"/>
    <n v="13"/>
    <n v="9.8000000000000007"/>
    <n v="0"/>
    <n v="17"/>
    <n v="1.2"/>
    <n v="84"/>
    <n v="97.5"/>
    <n v="0.3"/>
    <n v="80"/>
    <n v="119"/>
    <n v="59"/>
    <n v="139.69999999999999"/>
    <n v="17.600000000000001"/>
    <n v="12.4"/>
    <n v="3.4"/>
    <n v="83.9"/>
    <n v="83.9"/>
    <n v="87.1"/>
    <n v="87.3"/>
    <x v="0"/>
    <x v="0"/>
    <x v="0"/>
    <m/>
    <x v="0"/>
    <m/>
    <n v="10"/>
    <n v="10"/>
    <n v="0"/>
  </r>
  <r>
    <n v="356"/>
    <n v="356"/>
    <s v="Balthazar CORBEAU"/>
    <s v="COBA16062018"/>
    <x v="15"/>
    <m/>
    <m/>
    <m/>
    <x v="2"/>
    <x v="2"/>
    <x v="0"/>
    <x v="0"/>
    <x v="0"/>
    <x v="0"/>
    <x v="0"/>
    <d v="2021-02-04T00:00:00"/>
    <s v="A1"/>
    <s v="af2bfca3-85d0-4181-ab48-ce6c4f1ac009"/>
    <n v="2"/>
    <s v="Homme"/>
    <n v="99"/>
    <m/>
    <m/>
    <m/>
    <m/>
    <d v="1899-12-30T20:47:00"/>
    <d v="1899-12-30T05:19:00"/>
    <n v="511.5"/>
    <n v="434.5"/>
    <n v="85"/>
    <n v="77"/>
    <m/>
    <n v="19.899999999999999"/>
    <n v="151.9"/>
    <n v="15"/>
    <n v="9.8000000000000007"/>
    <n v="52.9"/>
    <n v="15.9"/>
    <n v="21.4"/>
    <n v="73"/>
    <n v="24"/>
    <n v="2.8"/>
    <n v="91"/>
    <x v="87"/>
    <n v="94.4"/>
    <n v="68.8"/>
    <n v="3.3141542002301496"/>
    <n v="3.7008055235903337"/>
    <n v="71"/>
    <x v="42"/>
    <x v="11"/>
    <n v="9"/>
    <n v="14"/>
    <n v="3"/>
    <n v="65"/>
    <n v="91"/>
    <n v="10.7"/>
    <n v="21"/>
    <x v="114"/>
    <n v="28.4"/>
    <n v="8.3000000000000007"/>
    <n v="12.4"/>
    <n v="12.3"/>
    <n v="5.7"/>
    <n v="68"/>
    <n v="9.4"/>
    <n v="80"/>
    <n v="96.9"/>
    <n v="0.3"/>
    <n v="87"/>
    <n v="130"/>
    <n v="61"/>
    <n v="326.3"/>
    <n v="61"/>
    <n v="21.5"/>
    <n v="4.4000000000000004"/>
    <n v="99.9"/>
    <n v="99.9"/>
    <n v="100"/>
    <n v="100"/>
    <x v="0"/>
    <x v="0"/>
    <x v="0"/>
    <m/>
    <x v="0"/>
    <m/>
    <s v="na"/>
    <s v="na"/>
    <s v="na"/>
  </r>
  <r>
    <n v="357"/>
    <n v="357"/>
    <s v="Paul CHAVANNE"/>
    <s v="CHPA15072004"/>
    <x v="12"/>
    <s v="P"/>
    <s v="O"/>
    <m/>
    <x v="0"/>
    <x v="1"/>
    <x v="6"/>
    <x v="8"/>
    <x v="0"/>
    <x v="0"/>
    <x v="0"/>
    <d v="2021-02-03T00:00:00"/>
    <s v="A1"/>
    <s v="4c66e9db-3e92-4bf1-91c7-0a5c602511be"/>
    <n v="16"/>
    <s v="Homme"/>
    <n v="175"/>
    <n v="55"/>
    <n v="18"/>
    <m/>
    <m/>
    <d v="1899-12-30T19:10:00"/>
    <d v="1899-12-30T12:53:00"/>
    <n v="1062.5"/>
    <n v="995.5"/>
    <n v="94"/>
    <n v="67"/>
    <m/>
    <n v="0.8"/>
    <n v="36.5"/>
    <n v="6.3"/>
    <n v="3.1"/>
    <n v="53.5"/>
    <n v="16.399999999999999"/>
    <n v="27"/>
    <n v="101"/>
    <n v="22"/>
    <n v="1.2"/>
    <n v="0"/>
    <x v="155"/>
    <n v="128"/>
    <n v="69.900000000000006"/>
    <n v="1.3259668508287292"/>
    <n v="1.3982923154193871"/>
    <n v="32"/>
    <x v="12"/>
    <x v="3"/>
    <n v="12"/>
    <n v="15"/>
    <n v="1"/>
    <n v="97"/>
    <n v="125"/>
    <n v="14.8"/>
    <n v="22.7"/>
    <x v="48"/>
    <n v="3.3"/>
    <n v="9.1"/>
    <n v="7.2"/>
    <n v="5.7"/>
    <n v="0"/>
    <n v="89"/>
    <n v="5.4"/>
    <n v="81"/>
    <n v="96.5"/>
    <n v="0.1"/>
    <n v="61"/>
    <n v="116"/>
    <n v="46"/>
    <n v="313.3"/>
    <n v="59.6"/>
    <n v="12.9"/>
    <n v="3.5"/>
    <n v="73.2"/>
    <n v="73.2"/>
    <n v="74.7"/>
    <n v="75"/>
    <x v="0"/>
    <x v="0"/>
    <x v="0"/>
    <m/>
    <x v="0"/>
    <m/>
    <n v="10"/>
    <n v="10"/>
    <n v="0"/>
  </r>
  <r>
    <n v="358"/>
    <n v="358"/>
    <s v="Matéo MUSEUX"/>
    <s v="MUMA02102011"/>
    <x v="0"/>
    <s v="P"/>
    <s v="O"/>
    <m/>
    <x v="8"/>
    <x v="4"/>
    <x v="10"/>
    <x v="1"/>
    <x v="0"/>
    <x v="0"/>
    <x v="0"/>
    <d v="2021-02-02T00:00:00"/>
    <s v="A1"/>
    <s v="a28987b0-a248-4871-8d66-7e02ad14c829"/>
    <n v="9"/>
    <s v="Homme"/>
    <n v="145"/>
    <n v="44"/>
    <n v="20.9"/>
    <m/>
    <m/>
    <d v="1899-12-30T21:00:00"/>
    <d v="1899-12-30T07:49:00"/>
    <n v="643.5"/>
    <n v="608"/>
    <n v="94"/>
    <n v="35.5"/>
    <m/>
    <n v="6"/>
    <n v="177"/>
    <n v="6.4"/>
    <n v="10.8"/>
    <n v="45.2"/>
    <n v="21.8"/>
    <n v="22.2"/>
    <n v="131"/>
    <n v="37"/>
    <n v="3.4"/>
    <n v="172"/>
    <x v="131"/>
    <n v="153.19999999999999"/>
    <n v="67"/>
    <n v="3.6513157894736841"/>
    <n v="3.986842105263158"/>
    <n v="48"/>
    <x v="38"/>
    <x v="58"/>
    <n v="3"/>
    <n v="1"/>
    <n v="8"/>
    <n v="44"/>
    <n v="56"/>
    <n v="9.1"/>
    <n v="13.2"/>
    <x v="34"/>
    <n v="7.6"/>
    <n v="4.9000000000000004"/>
    <n v="5.6"/>
    <n v="5.4"/>
    <n v="4.8"/>
    <n v="13"/>
    <n v="1.3"/>
    <n v="90"/>
    <n v="96.2"/>
    <n v="0"/>
    <n v="77"/>
    <n v="109"/>
    <n v="50"/>
    <n v="295.60000000000002"/>
    <n v="20.9"/>
    <n v="6.1"/>
    <n v="3.6"/>
    <n v="70.5"/>
    <n v="70.5"/>
    <n v="100"/>
    <n v="100"/>
    <x v="0"/>
    <x v="0"/>
    <x v="0"/>
    <m/>
    <x v="0"/>
    <m/>
    <n v="10"/>
    <n v="10"/>
    <n v="5"/>
  </r>
  <r>
    <n v="359"/>
    <n v="359"/>
    <s v="Thomas UGLIETTI"/>
    <s v="UGTH01032015"/>
    <x v="5"/>
    <s v="P"/>
    <s v="O"/>
    <m/>
    <x v="1"/>
    <x v="6"/>
    <x v="3"/>
    <x v="0"/>
    <x v="0"/>
    <x v="0"/>
    <x v="0"/>
    <d v="2021-01-26T00:00:00"/>
    <s v="A1"/>
    <s v="6d38c346-4962-463c-b8c4-15d0cc221d6b"/>
    <n v="5"/>
    <s v="Homme"/>
    <n v="115"/>
    <n v="17"/>
    <n v="12.9"/>
    <m/>
    <m/>
    <d v="1899-12-30T19:56:00"/>
    <d v="1899-12-30T06:49:00"/>
    <n v="651.5"/>
    <n v="627.5"/>
    <n v="96"/>
    <n v="24"/>
    <m/>
    <n v="1.3"/>
    <n v="162"/>
    <n v="3.9"/>
    <n v="5.3"/>
    <n v="58.9"/>
    <n v="18.600000000000001"/>
    <n v="17.100000000000001"/>
    <n v="81"/>
    <n v="31"/>
    <n v="2.9"/>
    <n v="170"/>
    <x v="156"/>
    <n v="98.1"/>
    <n v="77.5"/>
    <n v="2.9641434262948207"/>
    <n v="3.2414342629482071"/>
    <n v="0"/>
    <x v="4"/>
    <x v="3"/>
    <n v="3"/>
    <n v="3"/>
    <n v="11"/>
    <n v="30"/>
    <n v="47"/>
    <n v="10.9"/>
    <n v="15.7"/>
    <x v="14"/>
    <n v="5"/>
    <n v="4.4000000000000004"/>
    <n v="4.5"/>
    <m/>
    <n v="4.2"/>
    <n v="14"/>
    <n v="1.3"/>
    <n v="91"/>
    <n v="96.7"/>
    <n v="0"/>
    <n v="87"/>
    <n v="128"/>
    <n v="72"/>
    <n v="23.8"/>
    <n v="12.9"/>
    <n v="3.5"/>
    <n v="3.5"/>
    <n v="100"/>
    <n v="100"/>
    <n v="100"/>
    <n v="100"/>
    <x v="0"/>
    <x v="0"/>
    <x v="0"/>
    <m/>
    <x v="0"/>
    <m/>
    <n v="8"/>
    <n v="7"/>
    <n v="3"/>
  </r>
  <r>
    <n v="360"/>
    <n v="360"/>
    <s v="Miley MAILLOT"/>
    <s v="MAMI11092013"/>
    <x v="11"/>
    <s v="P"/>
    <s v="O"/>
    <m/>
    <x v="4"/>
    <x v="9"/>
    <x v="0"/>
    <x v="0"/>
    <x v="0"/>
    <x v="0"/>
    <x v="0"/>
    <d v="2021-01-20T00:00:00"/>
    <s v="A1"/>
    <s v="aeca9834-685b-4ab3-a1ba-ea52d29bba78"/>
    <n v="7"/>
    <s v="Femme"/>
    <n v="122"/>
    <n v="33"/>
    <n v="22.2"/>
    <m/>
    <m/>
    <d v="1899-12-30T22:30:00"/>
    <d v="1899-12-30T08:09:00"/>
    <n v="522.5"/>
    <n v="454.5"/>
    <n v="87"/>
    <n v="68"/>
    <m/>
    <n v="56.8"/>
    <n v="64"/>
    <n v="21.5"/>
    <n v="8.4"/>
    <n v="45.8"/>
    <n v="23.5"/>
    <n v="22.3"/>
    <n v="71"/>
    <n v="14"/>
    <n v="1.6"/>
    <n v="84"/>
    <x v="56"/>
    <n v="93.3"/>
    <n v="69.3"/>
    <n v="1.8481848184818481"/>
    <n v="2.0594059405940595"/>
    <n v="0"/>
    <x v="4"/>
    <x v="3"/>
    <n v="62"/>
    <n v="1"/>
    <n v="18"/>
    <n v="50"/>
    <n v="131"/>
    <n v="9.6999999999999993"/>
    <n v="12.8"/>
    <x v="115"/>
    <n v="28.4"/>
    <n v="14.1"/>
    <n v="17.3"/>
    <n v="0"/>
    <n v="4.9000000000000004"/>
    <n v="120"/>
    <n v="15.8"/>
    <n v="86"/>
    <n v="95.3"/>
    <n v="0.2"/>
    <n v="93"/>
    <n v="121"/>
    <n v="58"/>
    <n v="104.7"/>
    <n v="18.8"/>
    <n v="9.8000000000000007"/>
    <n v="4.8"/>
    <n v="99.2"/>
    <n v="99.2"/>
    <n v="100"/>
    <n v="100"/>
    <x v="0"/>
    <x v="0"/>
    <x v="1"/>
    <m/>
    <x v="1"/>
    <s v="micropakine"/>
    <n v="10"/>
    <n v="8"/>
    <n v="8"/>
  </r>
  <r>
    <n v="361"/>
    <n v="361"/>
    <s v="Adele MADU"/>
    <s v="MAAD25122013"/>
    <x v="11"/>
    <s v="P"/>
    <s v="O"/>
    <m/>
    <x v="1"/>
    <x v="1"/>
    <x v="0"/>
    <x v="0"/>
    <x v="0"/>
    <x v="0"/>
    <x v="0"/>
    <d v="2021-01-19T00:00:00"/>
    <s v="A1"/>
    <s v="2a64da99-c127-48e3-a4f2-ebba5387f764"/>
    <n v="7"/>
    <s v="Femme"/>
    <n v="125"/>
    <n v="30"/>
    <n v="19.2"/>
    <m/>
    <m/>
    <d v="1899-12-30T21:00:00"/>
    <d v="1899-12-30T07:25:00"/>
    <n v="624.5"/>
    <n v="563.1"/>
    <n v="90"/>
    <n v="61.4"/>
    <m/>
    <n v="16.899999999999999"/>
    <n v="158.4"/>
    <n v="9.8000000000000007"/>
    <n v="9.5"/>
    <n v="49.6"/>
    <n v="20.8"/>
    <n v="20.2"/>
    <n v="73"/>
    <n v="21"/>
    <n v="2"/>
    <n v="99"/>
    <x v="125"/>
    <n v="93.2"/>
    <n v="70.400000000000006"/>
    <n v="2.2376132125732551"/>
    <n v="2.4507192328183272"/>
    <n v="24"/>
    <x v="17"/>
    <x v="1"/>
    <n v="5"/>
    <n v="8"/>
    <n v="2"/>
    <n v="29"/>
    <n v="44"/>
    <n v="11.2"/>
    <n v="14.5"/>
    <x v="50"/>
    <n v="13.7"/>
    <n v="2.4"/>
    <n v="5"/>
    <n v="2"/>
    <n v="4.4000000000000004"/>
    <n v="19"/>
    <n v="2"/>
    <n v="89"/>
    <n v="97.5"/>
    <n v="0"/>
    <n v="80"/>
    <n v="136"/>
    <n v="59"/>
    <n v="190.5"/>
    <n v="22.9"/>
    <n v="28.7"/>
    <n v="3.9"/>
    <n v="64.900000000000006"/>
    <n v="100"/>
    <n v="64.900000000000006"/>
    <n v="100"/>
    <x v="0"/>
    <x v="0"/>
    <x v="0"/>
    <m/>
    <x v="0"/>
    <m/>
    <n v="10"/>
    <n v="10"/>
    <n v="0"/>
  </r>
  <r>
    <n v="362"/>
    <n v="362"/>
    <s v="Barbara ROUDIER"/>
    <s v="ROBA22072009"/>
    <x v="4"/>
    <s v="P"/>
    <s v="O"/>
    <m/>
    <x v="0"/>
    <x v="3"/>
    <x v="10"/>
    <x v="4"/>
    <x v="0"/>
    <x v="0"/>
    <x v="0"/>
    <d v="2021-01-15T00:00:00"/>
    <s v="A1"/>
    <s v="51253882-2db3-4306-9635-5249c584ebec"/>
    <n v="11"/>
    <s v="Femme"/>
    <n v="145"/>
    <n v="54"/>
    <n v="25.7"/>
    <m/>
    <m/>
    <d v="1899-12-30T22:30:00"/>
    <d v="1899-12-30T09:09:00"/>
    <n v="622.5"/>
    <n v="604.5"/>
    <n v="97"/>
    <n v="18"/>
    <m/>
    <n v="17"/>
    <n v="91"/>
    <n v="5.5"/>
    <n v="4.5"/>
    <n v="58.7"/>
    <n v="16.100000000000001"/>
    <n v="20.7"/>
    <n v="79"/>
    <n v="28"/>
    <n v="2.7"/>
    <n v="152"/>
    <x v="153"/>
    <n v="99.7"/>
    <n v="74.800000000000011"/>
    <n v="2.7791563275434243"/>
    <n v="3.0471464019851116"/>
    <n v="21"/>
    <x v="5"/>
    <x v="23"/>
    <n v="0"/>
    <n v="0"/>
    <n v="1"/>
    <n v="15"/>
    <n v="16"/>
    <n v="14.9"/>
    <n v="17.899999999999999"/>
    <x v="41"/>
    <n v="2.9"/>
    <n v="1.3"/>
    <n v="2.4"/>
    <n v="1.6"/>
    <n v="1.2"/>
    <n v="3"/>
    <n v="0.3"/>
    <n v="86"/>
    <n v="97.3"/>
    <n v="1.2"/>
    <n v="74"/>
    <n v="111"/>
    <n v="53"/>
    <n v="261.5"/>
    <n v="6.8"/>
    <n v="4.3"/>
    <n v="3"/>
    <n v="42.6"/>
    <n v="91.3"/>
    <n v="42.6"/>
    <n v="100"/>
    <x v="0"/>
    <x v="0"/>
    <x v="0"/>
    <m/>
    <x v="0"/>
    <m/>
    <n v="10"/>
    <n v="10"/>
    <n v="0"/>
  </r>
  <r>
    <n v="363"/>
    <n v="363"/>
    <s v="Maxime  BRIN"/>
    <s v="BRMA14122012"/>
    <x v="1"/>
    <s v="P"/>
    <s v="O"/>
    <m/>
    <x v="1"/>
    <x v="0"/>
    <x v="0"/>
    <x v="0"/>
    <x v="0"/>
    <x v="0"/>
    <x v="0"/>
    <d v="2021-01-08T00:00:00"/>
    <s v="A1"/>
    <s v="68621dac-cb26-457d-97de-1939875cbadc"/>
    <n v="8"/>
    <s v="Homme"/>
    <n v="149"/>
    <m/>
    <m/>
    <m/>
    <m/>
    <d v="1899-12-30T21:00:00"/>
    <d v="1899-12-30T06:26:00"/>
    <n v="552"/>
    <n v="393.5"/>
    <n v="71"/>
    <n v="158.5"/>
    <m/>
    <n v="14.3"/>
    <n v="428.5"/>
    <n v="30.5"/>
    <n v="7.1"/>
    <n v="60.5"/>
    <n v="26.3"/>
    <n v="6.1"/>
    <n v="57"/>
    <n v="23"/>
    <n v="2.5"/>
    <n v="171"/>
    <x v="157"/>
    <n v="63.1"/>
    <n v="86.8"/>
    <n v="3.5069885641677256"/>
    <n v="3.8881829733163915"/>
    <n v="28"/>
    <x v="123"/>
    <x v="17"/>
    <n v="1"/>
    <n v="0"/>
    <n v="3"/>
    <n v="23"/>
    <n v="27"/>
    <n v="9.9"/>
    <n v="13.7"/>
    <x v="36"/>
    <n v="12.5"/>
    <n v="3.6"/>
    <n v="3.4"/>
    <n v="5.4"/>
    <n v="3"/>
    <n v="14"/>
    <n v="2.1"/>
    <n v="85"/>
    <n v="95.1"/>
    <n v="7.4"/>
    <n v="84"/>
    <n v="135"/>
    <n v="62"/>
    <n v="70.5"/>
    <n v="42.5"/>
    <n v="11.5"/>
    <n v="4.4000000000000004"/>
    <n v="87"/>
    <n v="99.9"/>
    <n v="87"/>
    <n v="100"/>
    <x v="0"/>
    <x v="1"/>
    <x v="1"/>
    <m/>
    <x v="0"/>
    <m/>
    <n v="1"/>
    <n v="10"/>
    <n v="0"/>
  </r>
  <r>
    <n v="364"/>
    <n v="364"/>
    <s v="Ivan  CHAPUIS"/>
    <s v="CHIV12072008"/>
    <x v="3"/>
    <s v="P"/>
    <s v="O"/>
    <m/>
    <x v="2"/>
    <x v="8"/>
    <x v="0"/>
    <x v="0"/>
    <x v="0"/>
    <x v="0"/>
    <x v="0"/>
    <d v="2021-01-07T00:00:00"/>
    <s v="A1"/>
    <s v="79ba7220-9d34-41ea-ad15-3be79dc1ced5"/>
    <n v="12"/>
    <s v="Homme"/>
    <n v="150"/>
    <n v="40"/>
    <n v="17.8"/>
    <m/>
    <m/>
    <d v="1899-12-30T21:20:00"/>
    <d v="1899-12-30T07:02:00"/>
    <n v="555.5"/>
    <n v="542"/>
    <n v="98"/>
    <n v="13.5"/>
    <m/>
    <n v="27"/>
    <n v="122.5"/>
    <n v="7"/>
    <n v="12.6"/>
    <n v="47.5"/>
    <n v="17.3"/>
    <n v="22.5"/>
    <n v="73"/>
    <n v="19"/>
    <n v="2.1"/>
    <n v="181"/>
    <x v="158"/>
    <n v="95.5"/>
    <n v="64.8"/>
    <n v="2.103321033210332"/>
    <n v="2.3357933579335795"/>
    <n v="22"/>
    <x v="94"/>
    <x v="25"/>
    <n v="2"/>
    <n v="1"/>
    <n v="0"/>
    <n v="42"/>
    <n v="45"/>
    <n v="10.9"/>
    <n v="21.5"/>
    <x v="95"/>
    <n v="17.7"/>
    <n v="1.3"/>
    <n v="6.8"/>
    <n v="1"/>
    <n v="4.5"/>
    <n v="7"/>
    <n v="0.8"/>
    <n v="64"/>
    <n v="96.4"/>
    <n v="0.4"/>
    <n v="77"/>
    <n v="112"/>
    <n v="51"/>
    <n v="97.7"/>
    <n v="20.5"/>
    <n v="10.8"/>
    <n v="3"/>
    <n v="63.5"/>
    <n v="93.5"/>
    <n v="63.5"/>
    <n v="100"/>
    <x v="0"/>
    <x v="0"/>
    <x v="0"/>
    <m/>
    <x v="0"/>
    <m/>
    <n v="10"/>
    <n v="6"/>
    <n v="10"/>
  </r>
  <r>
    <n v="365"/>
    <n v="365"/>
    <s v="Anais DAKHIA"/>
    <s v="DAAN12012017"/>
    <x v="2"/>
    <m/>
    <m/>
    <m/>
    <x v="2"/>
    <x v="4"/>
    <x v="0"/>
    <x v="0"/>
    <x v="0"/>
    <x v="0"/>
    <x v="0"/>
    <d v="2021-02-24T00:00:00"/>
    <s v="A1"/>
    <s v="c639360d-1dde-458c-ab42-0b75545f83c5"/>
    <n v="4"/>
    <s v="Femme"/>
    <n v="110"/>
    <n v="17"/>
    <n v="14"/>
    <m/>
    <m/>
    <d v="1899-12-30T21:45:00"/>
    <d v="1899-12-30T08:18:00"/>
    <n v="633"/>
    <n v="616.5"/>
    <n v="97"/>
    <n v="16.5"/>
    <m/>
    <n v="0.1"/>
    <n v="89"/>
    <n v="2.6"/>
    <n v="6.1"/>
    <n v="57.3"/>
    <n v="16.7"/>
    <n v="20"/>
    <n v="116"/>
    <n v="25"/>
    <n v="2.4"/>
    <n v="283"/>
    <x v="159"/>
    <n v="136"/>
    <n v="74"/>
    <n v="2.4330900243309004"/>
    <n v="2.6666666666666665"/>
    <n v="6"/>
    <x v="23"/>
    <x v="45"/>
    <n v="11"/>
    <n v="37"/>
    <n v="51"/>
    <n v="164"/>
    <n v="263"/>
    <n v="15"/>
    <n v="18.5"/>
    <x v="116"/>
    <n v="23.9"/>
    <n v="26"/>
    <n v="29.3"/>
    <n v="22.2"/>
    <n v="21.6"/>
    <n v="82"/>
    <n v="8"/>
    <n v="80"/>
    <n v="97.5"/>
    <n v="0.2"/>
    <n v="91"/>
    <n v="127"/>
    <n v="65"/>
    <n v="238.8"/>
    <n v="56.5"/>
    <n v="7.3"/>
    <n v="4.7"/>
    <n v="86.4"/>
    <n v="86.4"/>
    <n v="94.4"/>
    <n v="99.7"/>
    <x v="0"/>
    <x v="0"/>
    <x v="0"/>
    <m/>
    <x v="0"/>
    <m/>
    <n v="9"/>
    <n v="9"/>
    <n v="8"/>
  </r>
  <r>
    <n v="366"/>
    <n v="366"/>
    <s v="Tanguy BEUNIER"/>
    <s v="BETA12012004"/>
    <x v="14"/>
    <s v="P"/>
    <s v="O"/>
    <m/>
    <x v="10"/>
    <x v="10"/>
    <x v="8"/>
    <x v="10"/>
    <x v="9"/>
    <x v="6"/>
    <x v="2"/>
    <d v="2021-02-19T00:00:00"/>
    <s v="A1"/>
    <s v="d3fb52c9-93f5-4e76-a67c-8af74ceb0bf2"/>
    <n v="17"/>
    <s v="Homme"/>
    <n v="167"/>
    <n v="48"/>
    <n v="17.2"/>
    <m/>
    <m/>
    <d v="1899-12-30T22:58:00"/>
    <d v="1899-12-30T11:16:00"/>
    <n v="723"/>
    <n v="676.5"/>
    <n v="94"/>
    <n v="46.5"/>
    <m/>
    <n v="15.5"/>
    <n v="66"/>
    <n v="8.4"/>
    <n v="5.4"/>
    <n v="56.7"/>
    <n v="12.3"/>
    <n v="25.6"/>
    <n v="118"/>
    <n v="52"/>
    <n v="4.3"/>
    <n v="151"/>
    <x v="116"/>
    <n v="93.568464730290458"/>
    <m/>
    <m/>
    <m/>
    <n v="0"/>
    <x v="4"/>
    <x v="3"/>
    <n v="10"/>
    <n v="0"/>
    <n v="7"/>
    <n v="54"/>
    <n v="71"/>
    <n v="14.5"/>
    <n v="21.7"/>
    <x v="31"/>
    <n v="6.2"/>
    <n v="6.3"/>
    <n v="7.4"/>
    <n v="5.0999999999999996"/>
    <n v="5.8"/>
    <n v="23"/>
    <n v="2"/>
    <n v="92"/>
    <n v="96.5"/>
    <n v="0"/>
    <n v="61"/>
    <n v="143"/>
    <n v="45"/>
    <n v="296.3"/>
    <n v="34.700000000000003"/>
    <n v="7.2"/>
    <n v="3.4"/>
    <n v="100"/>
    <n v="100"/>
    <n v="100"/>
    <n v="100"/>
    <x v="0"/>
    <x v="0"/>
    <x v="0"/>
    <m/>
    <x v="0"/>
    <m/>
    <n v="10"/>
    <n v="10"/>
    <n v="4"/>
  </r>
  <r>
    <n v="367"/>
    <n v="367"/>
    <s v="Eden PIQUARD"/>
    <s v="PIED29102012"/>
    <x v="1"/>
    <s v="P"/>
    <s v="O"/>
    <m/>
    <x v="1"/>
    <x v="11"/>
    <x v="11"/>
    <x v="10"/>
    <x v="9"/>
    <x v="6"/>
    <x v="2"/>
    <d v="2021-02-22T00:00:00"/>
    <s v="A1"/>
    <s v="ab3f974d-88ed-425c-b6cf-d8cd0f8947ec"/>
    <n v="8"/>
    <s v="Femme"/>
    <n v="135"/>
    <n v="29"/>
    <n v="15.9"/>
    <m/>
    <m/>
    <d v="1899-12-30T17:00:00"/>
    <d v="1899-12-30T10:58:00"/>
    <n v="1077"/>
    <n v="1052"/>
    <n v="98"/>
    <n v="25"/>
    <m/>
    <n v="0.8"/>
    <n v="23"/>
    <n v="2.4"/>
    <n v="4.0999999999999996"/>
    <n v="61.7"/>
    <n v="14.9"/>
    <n v="19.2"/>
    <n v="78"/>
    <n v="13"/>
    <n v="0.7"/>
    <n v="513"/>
    <x v="160"/>
    <n v="97.678737233054775"/>
    <m/>
    <m/>
    <m/>
    <n v="42"/>
    <x v="23"/>
    <x v="3"/>
    <n v="6"/>
    <n v="163"/>
    <n v="0"/>
    <n v="229"/>
    <n v="398"/>
    <n v="20.100000000000001"/>
    <n v="23.9"/>
    <x v="117"/>
    <n v="25.2"/>
    <n v="22.1"/>
    <n v="33.299999999999997"/>
    <n v="15.8"/>
    <n v="0"/>
    <n v="3"/>
    <n v="0.2"/>
    <n v="87"/>
    <n v="97.8"/>
    <n v="0.1"/>
    <n v="87"/>
    <n v="126"/>
    <n v="67"/>
    <n v="105"/>
    <n v="20.5"/>
    <n v="5"/>
    <n v="3.7"/>
    <n v="8.3000000000000007"/>
    <n v="8.3000000000000007"/>
    <n v="90.5"/>
    <n v="84.9"/>
    <x v="0"/>
    <x v="1"/>
    <x v="0"/>
    <m/>
    <x v="2"/>
    <m/>
    <s v="na"/>
    <s v="na"/>
    <s v="na"/>
  </r>
  <r>
    <n v="368"/>
    <n v="368"/>
    <s v="Candice LARGANGE"/>
    <s v="LACA04082014"/>
    <x v="7"/>
    <s v="P"/>
    <s v="O"/>
    <m/>
    <x v="10"/>
    <x v="3"/>
    <x v="4"/>
    <x v="4"/>
    <x v="9"/>
    <x v="6"/>
    <x v="2"/>
    <d v="2021-02-23T00:00:00"/>
    <s v="A1"/>
    <s v="1ab51d79-07a1-4882-98ef-604989a718a7"/>
    <n v="6"/>
    <s v="Femme"/>
    <n v="136"/>
    <n v="40"/>
    <n v="21.6"/>
    <m/>
    <m/>
    <d v="1899-12-30T21:30:00"/>
    <d v="1899-12-30T05:59:00"/>
    <n v="487"/>
    <n v="453.5"/>
    <n v="93"/>
    <n v="33.5"/>
    <m/>
    <n v="22.5"/>
    <n v="108.5"/>
    <n v="11"/>
    <n v="5.3"/>
    <n v="54.4"/>
    <n v="21.5"/>
    <n v="18.899999999999999"/>
    <n v="77"/>
    <n v="33"/>
    <n v="4.0999999999999996"/>
    <n v="121"/>
    <x v="112"/>
    <n v="93.121149897330596"/>
    <m/>
    <m/>
    <m/>
    <n v="25"/>
    <x v="124"/>
    <x v="13"/>
    <n v="6"/>
    <n v="0"/>
    <n v="2"/>
    <n v="15"/>
    <n v="23"/>
    <n v="9.8000000000000007"/>
    <n v="17.100000000000001"/>
    <x v="2"/>
    <n v="4.2"/>
    <n v="2.8"/>
    <n v="5.5"/>
    <n v="2.2000000000000002"/>
    <n v="2.6"/>
    <n v="7"/>
    <n v="0.9"/>
    <n v="88"/>
    <n v="97.2"/>
    <n v="0.3"/>
    <n v="83"/>
    <n v="104"/>
    <n v="52"/>
    <n v="120.1"/>
    <n v="41.7"/>
    <n v="6.1"/>
    <n v="4"/>
    <n v="68.599999999999994"/>
    <n v="68.599999999999994"/>
    <n v="97.7"/>
    <n v="99.4"/>
    <x v="0"/>
    <x v="0"/>
    <x v="1"/>
    <m/>
    <x v="0"/>
    <m/>
    <s v="na"/>
    <s v="na"/>
    <s v="na"/>
  </r>
  <r>
    <n v="369"/>
    <n v="369"/>
    <s v="Clotilde ARLERY"/>
    <s v="ARCL07012004"/>
    <x v="14"/>
    <s v="P"/>
    <s v="O"/>
    <m/>
    <x v="1"/>
    <x v="11"/>
    <x v="11"/>
    <x v="10"/>
    <x v="9"/>
    <x v="6"/>
    <x v="2"/>
    <d v="2021-02-25T00:00:00"/>
    <s v="A1"/>
    <s v="e3e7e8bc-dc22-4abc-83a6-ac49f0a00a8a"/>
    <n v="17"/>
    <s v="Femme"/>
    <n v="163"/>
    <n v="49"/>
    <n v="18.399999999999999"/>
    <m/>
    <m/>
    <d v="1899-12-30T22:14:00"/>
    <d v="1899-12-30T04:42:00"/>
    <n v="368.2"/>
    <n v="362.7"/>
    <n v="99"/>
    <n v="5.5"/>
    <m/>
    <n v="19"/>
    <n v="140"/>
    <n v="6.3"/>
    <n v="2.6"/>
    <n v="47.9"/>
    <n v="32.799999999999997"/>
    <n v="16.7"/>
    <n v="54"/>
    <n v="10"/>
    <n v="1.6"/>
    <n v="91"/>
    <x v="153"/>
    <n v="98.506246605105915"/>
    <m/>
    <m/>
    <m/>
    <n v="0"/>
    <x v="4"/>
    <x v="3"/>
    <n v="1"/>
    <n v="0"/>
    <n v="3"/>
    <n v="29"/>
    <n v="33"/>
    <n v="10.8"/>
    <n v="18.399999999999999"/>
    <x v="34"/>
    <n v="5"/>
    <n v="5.6"/>
    <n v="8.1999999999999993"/>
    <n v="1.9"/>
    <n v="5"/>
    <n v="5"/>
    <n v="0.8"/>
    <n v="94"/>
    <n v="96.7"/>
    <n v="0"/>
    <n v="65"/>
    <n v="102"/>
    <n v="54"/>
    <n v="92.1"/>
    <n v="26.1"/>
    <n v="13.9"/>
    <n v="3"/>
    <n v="100"/>
    <n v="100"/>
    <n v="100"/>
    <n v="100"/>
    <x v="0"/>
    <x v="0"/>
    <x v="0"/>
    <m/>
    <x v="0"/>
    <m/>
    <s v="na"/>
    <s v="na"/>
    <s v="na"/>
  </r>
  <r>
    <n v="370"/>
    <n v="370"/>
    <s v="Anas  DAMNATY"/>
    <s v="DAAN23122015"/>
    <x v="5"/>
    <s v="P"/>
    <s v="O"/>
    <m/>
    <x v="10"/>
    <x v="6"/>
    <x v="5"/>
    <x v="0"/>
    <x v="0"/>
    <x v="0"/>
    <x v="0"/>
    <d v="2021-07-01T00:00:00"/>
    <s v="A1"/>
    <s v="830ff8af-aa3d-4a07-8f9a-85638d3daa87"/>
    <n v="5"/>
    <s v="Homme"/>
    <n v="120"/>
    <n v="23"/>
    <n v="16"/>
    <m/>
    <m/>
    <d v="1899-12-30T18:30:00"/>
    <d v="1899-12-30T19:23:00"/>
    <n v="52.5"/>
    <n v="52.5"/>
    <n v="100"/>
    <n v="0"/>
    <m/>
    <n v="0.3"/>
    <n v="22"/>
    <n v="0"/>
    <n v="1"/>
    <n v="85.7"/>
    <n v="0"/>
    <n v="13.3"/>
    <n v="9"/>
    <n v="0"/>
    <n v="0"/>
    <n v="1"/>
    <x v="161"/>
    <m/>
    <m/>
    <m/>
    <m/>
    <n v="0"/>
    <x v="4"/>
    <x v="3"/>
    <n v="0"/>
    <n v="0"/>
    <n v="0"/>
    <n v="4"/>
    <n v="4"/>
    <m/>
    <n v="30.6"/>
    <x v="12"/>
    <n v="8.6"/>
    <n v="4"/>
    <n v="37.9"/>
    <n v="0"/>
    <n v="0"/>
    <n v="3"/>
    <n v="3.4"/>
    <n v="92"/>
    <n v="97.6"/>
    <n v="0.1"/>
    <n v="99"/>
    <n v="129"/>
    <n v="78"/>
    <n v="0"/>
    <n v="0"/>
    <n v="2.8"/>
    <n v="4.3"/>
    <n v="98.9"/>
    <n v="98.9"/>
    <n v="99.9"/>
    <n v="99.9"/>
    <x v="0"/>
    <x v="0"/>
    <x v="0"/>
    <m/>
    <x v="0"/>
    <m/>
    <n v="10"/>
    <n v="10"/>
    <s v="na"/>
  </r>
  <r>
    <n v="371"/>
    <n v="371"/>
    <s v="Aelian LEDUC"/>
    <s v="LEAE28092014"/>
    <x v="7"/>
    <s v="P"/>
    <s v="O"/>
    <m/>
    <x v="2"/>
    <x v="3"/>
    <x v="9"/>
    <x v="0"/>
    <x v="0"/>
    <x v="0"/>
    <x v="0"/>
    <d v="2021-07-02T00:00:00"/>
    <s v="A1"/>
    <s v="200cad68-8fc0-4ff7-94da-81bb2de8ec15"/>
    <n v="6"/>
    <s v="Homme"/>
    <n v="116"/>
    <n v="21"/>
    <n v="15.6"/>
    <m/>
    <m/>
    <d v="1899-12-30T21:50:00"/>
    <d v="1899-12-30T08:47:00"/>
    <n v="656.7"/>
    <n v="616"/>
    <n v="94"/>
    <n v="40.700000000000003"/>
    <m/>
    <n v="4.8"/>
    <n v="166.3"/>
    <n v="6.2"/>
    <n v="14"/>
    <n v="43.4"/>
    <n v="21.4"/>
    <n v="21.2"/>
    <n v="87"/>
    <n v="22"/>
    <n v="2"/>
    <n v="232"/>
    <x v="162"/>
    <m/>
    <m/>
    <m/>
    <m/>
    <n v="1"/>
    <x v="97"/>
    <x v="63"/>
    <n v="0"/>
    <n v="17"/>
    <n v="6"/>
    <n v="50"/>
    <n v="73"/>
    <n v="14"/>
    <n v="20.100000000000001"/>
    <x v="30"/>
    <n v="13.3"/>
    <n v="5.4"/>
    <n v="10"/>
    <n v="5.8"/>
    <n v="7.2"/>
    <n v="25"/>
    <n v="2.4"/>
    <n v="86"/>
    <n v="96.4"/>
    <n v="0.2"/>
    <n v="85"/>
    <n v="124"/>
    <n v="69"/>
    <n v="34.299999999999997"/>
    <n v="42.7"/>
    <n v="14.4"/>
    <n v="3.3"/>
    <n v="86.2"/>
    <n v="98.3"/>
    <n v="86.2"/>
    <n v="100"/>
    <x v="0"/>
    <x v="0"/>
    <x v="0"/>
    <m/>
    <x v="0"/>
    <m/>
    <n v="4"/>
    <n v="9"/>
    <n v="2"/>
  </r>
  <r>
    <n v="372"/>
    <n v="372"/>
    <s v="Lucas CHRETIEN"/>
    <s v="CHLU23032013"/>
    <x v="1"/>
    <s v="P"/>
    <s v="O"/>
    <m/>
    <x v="10"/>
    <x v="9"/>
    <x v="0"/>
    <x v="0"/>
    <x v="0"/>
    <x v="0"/>
    <x v="0"/>
    <d v="2021-07-05T00:00:00"/>
    <s v="A1"/>
    <s v="2df2064d-6de0-4346-9072-482b2757894c"/>
    <n v="8"/>
    <s v="Homme"/>
    <n v="135"/>
    <n v="27"/>
    <n v="14.8"/>
    <m/>
    <m/>
    <d v="1899-12-30T21:04:00"/>
    <d v="1899-12-30T07:11:00"/>
    <n v="606"/>
    <n v="594"/>
    <n v="98"/>
    <n v="12.6"/>
    <m/>
    <n v="0.7"/>
    <n v="97.5"/>
    <n v="2.2000000000000002"/>
    <n v="1.8"/>
    <n v="46.5"/>
    <n v="31.3"/>
    <n v="20.399999999999999"/>
    <n v="79"/>
    <n v="20"/>
    <n v="2"/>
    <n v="68"/>
    <x v="28"/>
    <m/>
    <m/>
    <m/>
    <m/>
    <n v="10"/>
    <x v="12"/>
    <x v="3"/>
    <n v="3"/>
    <n v="0"/>
    <n v="4"/>
    <n v="18"/>
    <n v="25"/>
    <n v="12.1"/>
    <n v="19.7"/>
    <x v="9"/>
    <n v="5"/>
    <n v="1.9"/>
    <n v="3.4"/>
    <n v="1.1000000000000001"/>
    <n v="2.1"/>
    <n v="11"/>
    <n v="1.1000000000000001"/>
    <n v="87"/>
    <n v="96.9"/>
    <n v="0.6"/>
    <n v="67"/>
    <n v="101"/>
    <n v="53"/>
    <n v="1.3"/>
    <n v="5"/>
    <n v="7.1"/>
    <n v="3.2"/>
    <n v="59.1"/>
    <n v="100"/>
    <n v="59.1"/>
    <n v="100"/>
    <x v="0"/>
    <x v="0"/>
    <x v="0"/>
    <m/>
    <x v="0"/>
    <m/>
    <n v="10"/>
    <n v="10"/>
    <n v="2"/>
  </r>
  <r>
    <n v="373"/>
    <n v="373"/>
    <s v="Adam BENOUDA"/>
    <s v="BEAD29052012"/>
    <x v="0"/>
    <s v="P"/>
    <s v="O"/>
    <m/>
    <x v="2"/>
    <x v="6"/>
    <x v="12"/>
    <x v="0"/>
    <x v="0"/>
    <x v="0"/>
    <x v="0"/>
    <d v="2021-07-07T00:00:00"/>
    <s v="A1"/>
    <s v="479727ab-da83-443f-b335-8d0c2d9813ca"/>
    <n v="9"/>
    <s v="Homme"/>
    <n v="135"/>
    <n v="29"/>
    <n v="15.9"/>
    <m/>
    <m/>
    <d v="1899-12-30T22:00:00"/>
    <d v="1899-12-30T09:42:00"/>
    <n v="702.6"/>
    <n v="611.4"/>
    <n v="87"/>
    <n v="91.2"/>
    <m/>
    <n v="57.7"/>
    <n v="223.2"/>
    <n v="13"/>
    <n v="3.3"/>
    <n v="51.9"/>
    <n v="25.3"/>
    <n v="19.5"/>
    <n v="101"/>
    <n v="39"/>
    <n v="3.3"/>
    <n v="102"/>
    <x v="17"/>
    <m/>
    <m/>
    <m/>
    <m/>
    <n v="14"/>
    <x v="64"/>
    <x v="38"/>
    <n v="0"/>
    <n v="0"/>
    <n v="3"/>
    <n v="25"/>
    <n v="28"/>
    <n v="11.2"/>
    <n v="16.399999999999999"/>
    <x v="20"/>
    <n v="1"/>
    <n v="3.2"/>
    <n v="3.4"/>
    <n v="2.1"/>
    <n v="3.5"/>
    <n v="4"/>
    <n v="0.4"/>
    <n v="95"/>
    <n v="96.8"/>
    <n v="0"/>
    <n v="70"/>
    <n v="110"/>
    <n v="59"/>
    <n v="54.4"/>
    <n v="11.4"/>
    <n v="24.4"/>
    <n v="3"/>
    <n v="33.9"/>
    <n v="33.9"/>
    <n v="56.9"/>
    <n v="100"/>
    <x v="0"/>
    <x v="0"/>
    <x v="0"/>
    <m/>
    <x v="3"/>
    <m/>
    <n v="8"/>
    <n v="10"/>
    <n v="10"/>
  </r>
  <r>
    <n v="374"/>
    <n v="374"/>
    <s v="Elena DE ALMEIDA"/>
    <s v="DEALEL08042014"/>
    <x v="11"/>
    <s v="P"/>
    <s v="O"/>
    <m/>
    <x v="7"/>
    <x v="6"/>
    <x v="8"/>
    <x v="1"/>
    <x v="0"/>
    <x v="0"/>
    <x v="0"/>
    <d v="2021-07-07T00:00:00"/>
    <s v="A1"/>
    <s v="a9ddd99f-f277-4f3a-b317-658d92b1e2fb"/>
    <n v="7"/>
    <s v="Femme"/>
    <n v="129"/>
    <n v="23"/>
    <n v="13.8"/>
    <m/>
    <m/>
    <d v="1899-12-30T21:30:00"/>
    <d v="1899-12-30T08:22:00"/>
    <n v="651.5"/>
    <n v="571.5"/>
    <n v="88"/>
    <n v="80"/>
    <m/>
    <n v="0"/>
    <n v="146.5"/>
    <n v="12.3"/>
    <n v="8.6"/>
    <n v="44.8"/>
    <n v="23.2"/>
    <n v="23.4"/>
    <n v="80"/>
    <n v="33"/>
    <n v="3"/>
    <n v="67"/>
    <x v="139"/>
    <m/>
    <m/>
    <m/>
    <m/>
    <n v="0"/>
    <x v="4"/>
    <x v="3"/>
    <n v="2"/>
    <n v="0"/>
    <n v="1"/>
    <n v="27"/>
    <n v="30"/>
    <n v="12.8"/>
    <n v="18.399999999999999"/>
    <x v="27"/>
    <n v="2.2000000000000002"/>
    <n v="3.4"/>
    <n v="5.6"/>
    <n v="1"/>
    <n v="2.9"/>
    <n v="3"/>
    <n v="0.3"/>
    <n v="94"/>
    <n v="97.3"/>
    <n v="0"/>
    <n v="73"/>
    <n v="112"/>
    <n v="52"/>
    <n v="13.3"/>
    <n v="0"/>
    <n v="4.3"/>
    <n v="3"/>
    <n v="82.8"/>
    <n v="99.4"/>
    <n v="82.8"/>
    <n v="99.9"/>
    <x v="0"/>
    <x v="0"/>
    <x v="0"/>
    <m/>
    <x v="0"/>
    <m/>
    <n v="10"/>
    <n v="10"/>
    <n v="0"/>
  </r>
  <r>
    <n v="375"/>
    <n v="375"/>
    <s v="Sophie RAVIER"/>
    <s v="RASO19032009"/>
    <x v="3"/>
    <s v="P"/>
    <s v="O"/>
    <m/>
    <x v="2"/>
    <x v="9"/>
    <x v="7"/>
    <x v="10"/>
    <x v="9"/>
    <x v="6"/>
    <x v="2"/>
    <d v="2021-07-08T00:00:00"/>
    <s v="A1"/>
    <s v="e300e9e1-2d3f-4e94-9484-c08b409bab1e"/>
    <n v="12"/>
    <s v="Femme"/>
    <n v="157"/>
    <n v="51"/>
    <n v="20.7"/>
    <m/>
    <m/>
    <d v="1899-12-30T22:49:00"/>
    <d v="1899-12-30T09:35:00"/>
    <n v="645.70000000000005"/>
    <n v="611.5"/>
    <n v="95"/>
    <n v="34.200000000000003"/>
    <m/>
    <n v="20.6"/>
    <n v="105.6"/>
    <n v="5.3"/>
    <n v="8.3000000000000007"/>
    <n v="44.9"/>
    <n v="21.7"/>
    <n v="25.2"/>
    <n v="70"/>
    <n v="20"/>
    <n v="1.9"/>
    <n v="144"/>
    <x v="124"/>
    <n v="95.2"/>
    <n v="66.599999999999994"/>
    <n v="1.9623875715453802"/>
    <n v="2.1488143908421913"/>
    <n v="0"/>
    <x v="4"/>
    <x v="3"/>
    <n v="14"/>
    <n v="10"/>
    <n v="16"/>
    <n v="84"/>
    <n v="124"/>
    <n v="14.1"/>
    <n v="24.4"/>
    <x v="98"/>
    <n v="16"/>
    <n v="10.9"/>
    <n v="11.1"/>
    <n v="9.9"/>
    <n v="11.1"/>
    <n v="40"/>
    <n v="3.9"/>
    <n v="92"/>
    <n v="96.4"/>
    <n v="0"/>
    <n v="69"/>
    <n v="108"/>
    <n v="51"/>
    <n v="199.1"/>
    <n v="32.4"/>
    <n v="18.399999999999999"/>
    <n v="3.3"/>
    <n v="90.9"/>
    <n v="90.9"/>
    <n v="97.5"/>
    <n v="100"/>
    <x v="0"/>
    <x v="0"/>
    <x v="1"/>
    <s v="Troubles des apprentissages (IVS 119)  et déficit d’attention soutenue"/>
    <x v="0"/>
    <m/>
    <n v="10"/>
    <n v="10"/>
    <n v="0"/>
  </r>
  <r>
    <n v="376"/>
    <n v="376"/>
    <s v="Victor FAVA"/>
    <s v="FAVI07122016"/>
    <x v="2"/>
    <s v="P"/>
    <s v="O"/>
    <m/>
    <x v="0"/>
    <x v="12"/>
    <x v="2"/>
    <x v="0"/>
    <x v="0"/>
    <x v="0"/>
    <x v="0"/>
    <d v="2021-07-15T00:00:00"/>
    <s v="A1"/>
    <s v="85370401-38f0-41f7-a3db-c55a24042cf6"/>
    <n v="4"/>
    <s v="Homme"/>
    <n v="103"/>
    <n v="17"/>
    <n v="16"/>
    <m/>
    <m/>
    <d v="1899-12-30T22:38:00"/>
    <d v="1899-12-30T08:53:00"/>
    <n v="615"/>
    <n v="590.4"/>
    <n v="96"/>
    <n v="24.5"/>
    <m/>
    <n v="4.4000000000000004"/>
    <n v="131.9"/>
    <n v="4"/>
    <n v="5.3"/>
    <n v="49.9"/>
    <n v="20.2"/>
    <n v="24.6"/>
    <n v="98"/>
    <n v="29"/>
    <n v="2.8"/>
    <n v="114"/>
    <x v="108"/>
    <m/>
    <m/>
    <m/>
    <m/>
    <n v="61"/>
    <x v="59"/>
    <x v="37"/>
    <n v="2"/>
    <n v="1"/>
    <n v="3"/>
    <n v="25"/>
    <n v="31"/>
    <n v="13.6"/>
    <n v="22.6"/>
    <x v="16"/>
    <n v="7"/>
    <n v="1.9"/>
    <n v="5.2"/>
    <n v="0.3"/>
    <n v="2.8"/>
    <n v="7"/>
    <n v="0.7"/>
    <n v="92"/>
    <n v="97.4"/>
    <n v="0"/>
    <n v="72"/>
    <n v="121"/>
    <n v="47"/>
    <n v="65.400000000000006"/>
    <n v="15.1"/>
    <n v="8.6999999999999993"/>
    <n v="3.4"/>
    <n v="60.7"/>
    <n v="99.4"/>
    <n v="60.7"/>
    <n v="99.9"/>
    <x v="0"/>
    <x v="0"/>
    <x v="0"/>
    <m/>
    <x v="0"/>
    <m/>
    <s v="na"/>
    <s v="na"/>
    <s v="na"/>
  </r>
  <r>
    <n v="377"/>
    <n v="377"/>
    <s v="Anas DAMNATY"/>
    <s v="DAAN23122015"/>
    <x v="5"/>
    <s v="P"/>
    <s v="O"/>
    <m/>
    <x v="10"/>
    <x v="6"/>
    <x v="5"/>
    <x v="0"/>
    <x v="0"/>
    <x v="0"/>
    <x v="0"/>
    <d v="2021-07-21T00:00:00"/>
    <s v="A1"/>
    <s v="8fab916b-1b15-4523-b7b3-0f154d742ef2"/>
    <n v="5"/>
    <s v="Homme"/>
    <n v="120"/>
    <n v="23"/>
    <n v="16"/>
    <m/>
    <m/>
    <d v="1899-12-30T22:05:00"/>
    <d v="1899-12-30T07:55:00"/>
    <n v="557"/>
    <n v="494.5"/>
    <n v="89"/>
    <n v="62.5"/>
    <m/>
    <n v="33"/>
    <n v="195.5"/>
    <n v="16.2"/>
    <n v="1.5"/>
    <n v="57.4"/>
    <n v="23.1"/>
    <n v="18"/>
    <n v="57"/>
    <n v="21"/>
    <n v="2.2999999999999998"/>
    <n v="107"/>
    <x v="52"/>
    <m/>
    <m/>
    <m/>
    <m/>
    <n v="0"/>
    <x v="4"/>
    <x v="3"/>
    <n v="1"/>
    <n v="0"/>
    <n v="0"/>
    <n v="68"/>
    <n v="69"/>
    <n v="10.8"/>
    <n v="18.8"/>
    <x v="58"/>
    <n v="8.1"/>
    <n v="8.4"/>
    <n v="6.9"/>
    <n v="10.6"/>
    <n v="7.4"/>
    <n v="19"/>
    <n v="2.2999999999999998"/>
    <n v="89"/>
    <n v="96.6"/>
    <n v="0.1"/>
    <n v="68"/>
    <n v="113"/>
    <n v="52"/>
    <n v="165.8"/>
    <n v="54.2"/>
    <n v="7.4"/>
    <n v="3"/>
    <n v="95.8"/>
    <n v="95.8"/>
    <n v="96.2"/>
    <n v="100"/>
    <x v="0"/>
    <x v="0"/>
    <x v="0"/>
    <m/>
    <x v="0"/>
    <m/>
    <n v="10"/>
    <n v="10"/>
    <n v="0"/>
  </r>
  <r>
    <n v="378"/>
    <n v="378"/>
    <s v="Gael MAGEMA"/>
    <s v="MAGA20072015"/>
    <x v="7"/>
    <s v="P"/>
    <s v="O"/>
    <m/>
    <x v="8"/>
    <x v="9"/>
    <x v="0"/>
    <x v="0"/>
    <x v="0"/>
    <x v="0"/>
    <x v="0"/>
    <d v="2021-07-24T00:00:00"/>
    <s v="A1"/>
    <s v="4981eb6d-d46d-4df0-af12-d32f1aaad086"/>
    <n v="6"/>
    <s v="Homme"/>
    <m/>
    <m/>
    <m/>
    <m/>
    <m/>
    <d v="1899-12-30T00:29:00"/>
    <d v="1899-12-30T07:48:00"/>
    <n v="410.6"/>
    <n v="395.5"/>
    <n v="96"/>
    <n v="15.1"/>
    <m/>
    <n v="27.7"/>
    <n v="66"/>
    <n v="9.8000000000000007"/>
    <n v="3.4"/>
    <n v="42.7"/>
    <n v="30.2"/>
    <n v="23.6"/>
    <n v="37"/>
    <n v="13"/>
    <n v="1.9"/>
    <n v="50"/>
    <x v="70"/>
    <m/>
    <m/>
    <m/>
    <m/>
    <n v="5"/>
    <x v="20"/>
    <x v="4"/>
    <n v="1"/>
    <n v="2"/>
    <n v="8"/>
    <n v="15"/>
    <n v="26"/>
    <n v="11.2"/>
    <n v="23.9"/>
    <x v="11"/>
    <n v="3.2"/>
    <n v="4.2"/>
    <n v="4.3"/>
    <n v="4.2"/>
    <n v="2.9"/>
    <n v="15"/>
    <n v="2.2999999999999998"/>
    <n v="92"/>
    <n v="95.3"/>
    <n v="0"/>
    <n v="79"/>
    <n v="110"/>
    <n v="61"/>
    <n v="3.2"/>
    <n v="60.9"/>
    <n v="4"/>
    <n v="3.4"/>
    <n v="64.5"/>
    <n v="91.9"/>
    <n v="64.5"/>
    <n v="99.9"/>
    <x v="0"/>
    <x v="0"/>
    <x v="0"/>
    <m/>
    <x v="0"/>
    <m/>
    <n v="10"/>
    <n v="10"/>
    <s v="na"/>
  </r>
  <r>
    <n v="379"/>
    <n v="379"/>
    <s v="Gabriel  HERICOURT"/>
    <s v="HEGA30012009"/>
    <x v="3"/>
    <s v="P"/>
    <s v="O"/>
    <m/>
    <x v="0"/>
    <x v="3"/>
    <x v="0"/>
    <x v="0"/>
    <x v="0"/>
    <x v="0"/>
    <x v="0"/>
    <d v="2021-08-23T00:00:00"/>
    <s v="A1"/>
    <s v="404f4723-edf3-404b-83aa-fc375aadf3b6"/>
    <n v="12"/>
    <s v="Homme"/>
    <n v="149"/>
    <n v="36"/>
    <n v="16.2"/>
    <m/>
    <m/>
    <d v="1899-12-30T22:45:00"/>
    <d v="1899-12-30T09:44:00"/>
    <n v="578"/>
    <n v="496.5"/>
    <n v="86"/>
    <n v="81.5"/>
    <m/>
    <n v="81.5"/>
    <n v="188.5"/>
    <n v="24.7"/>
    <n v="12.2"/>
    <n v="45.2"/>
    <n v="22.7"/>
    <n v="19.899999999999999"/>
    <n v="83"/>
    <n v="34"/>
    <n v="3.5"/>
    <n v="60"/>
    <x v="16"/>
    <m/>
    <m/>
    <m/>
    <m/>
    <n v="50"/>
    <x v="39"/>
    <x v="42"/>
    <n v="0"/>
    <n v="0"/>
    <n v="2"/>
    <n v="18"/>
    <n v="20"/>
    <n v="12.5"/>
    <n v="17.8"/>
    <x v="5"/>
    <n v="3"/>
    <n v="2.2999999999999998"/>
    <n v="2.5"/>
    <n v="2.2000000000000002"/>
    <n v="1.9"/>
    <n v="1"/>
    <n v="0.1"/>
    <n v="83"/>
    <n v="96.2"/>
    <n v="1"/>
    <n v="57"/>
    <n v="116"/>
    <n v="46"/>
    <n v="0.1"/>
    <n v="100"/>
    <n v="3.1"/>
    <n v="4"/>
    <n v="69.099999999999994"/>
    <n v="98.6"/>
    <n v="100"/>
    <n v="69.099999999999994"/>
    <x v="0"/>
    <x v="0"/>
    <x v="0"/>
    <m/>
    <x v="0"/>
    <m/>
    <n v="10"/>
    <n v="10"/>
    <n v="0"/>
  </r>
  <r>
    <n v="380"/>
    <n v="380"/>
    <s v="Antoine JUNG"/>
    <s v="JUAN06112006"/>
    <x v="9"/>
    <s v="P"/>
    <s v="O"/>
    <s v="PPC --&gt; disjonction + abancé mandibulaire ortho"/>
    <x v="2"/>
    <x v="0"/>
    <x v="0"/>
    <x v="0"/>
    <x v="0"/>
    <x v="0"/>
    <x v="0"/>
    <d v="2021-08-24T00:00:00"/>
    <s v="A1"/>
    <s v="7c339878-cad4-4aee-a5bb-70559204793f"/>
    <n v="14"/>
    <s v="Homme"/>
    <n v="169"/>
    <n v="50"/>
    <n v="17.5"/>
    <m/>
    <m/>
    <d v="1899-12-30T23:50:00"/>
    <d v="1899-12-30T08:59:00"/>
    <n v="526"/>
    <n v="423.5"/>
    <n v="81"/>
    <n v="102.5"/>
    <m/>
    <n v="23"/>
    <n v="92.5"/>
    <n v="22.9"/>
    <n v="8"/>
    <n v="66.099999999999994"/>
    <n v="12.5"/>
    <n v="13.3"/>
    <n v="76"/>
    <n v="21"/>
    <n v="2.4"/>
    <n v="125"/>
    <x v="15"/>
    <m/>
    <m/>
    <m/>
    <m/>
    <n v="11"/>
    <x v="100"/>
    <x v="5"/>
    <n v="0"/>
    <n v="0"/>
    <n v="11"/>
    <n v="71"/>
    <n v="82"/>
    <n v="17.899999999999999"/>
    <n v="22.4"/>
    <x v="118"/>
    <n v="11.7"/>
    <n v="11.6"/>
    <n v="14.8"/>
    <n v="9.3000000000000007"/>
    <n v="10.3"/>
    <n v="7"/>
    <n v="1"/>
    <n v="91"/>
    <n v="94.4"/>
    <n v="0"/>
    <n v="65"/>
    <n v="114"/>
    <n v="50"/>
    <n v="53.5"/>
    <n v="79"/>
    <n v="2.9"/>
    <n v="3.6"/>
    <n v="5"/>
    <n v="22.4"/>
    <n v="5"/>
    <n v="100"/>
    <x v="0"/>
    <x v="0"/>
    <x v="0"/>
    <m/>
    <x v="0"/>
    <m/>
    <n v="10"/>
    <n v="10"/>
    <n v="0"/>
  </r>
  <r>
    <n v="381"/>
    <n v="381"/>
    <s v="Nicolas NURDIN"/>
    <s v="NUNI11112012"/>
    <x v="1"/>
    <s v="P"/>
    <s v="O"/>
    <m/>
    <x v="3"/>
    <x v="3"/>
    <x v="1"/>
    <x v="0"/>
    <x v="0"/>
    <x v="0"/>
    <x v="0"/>
    <d v="2021-08-25T00:00:00"/>
    <s v="A1"/>
    <s v="8909753e-3205-4efc-903a-0b8ed8198373"/>
    <n v="8"/>
    <s v="Homme"/>
    <n v="135"/>
    <n v="28"/>
    <n v="15.4"/>
    <m/>
    <m/>
    <d v="1899-12-30T21:49:00"/>
    <d v="1899-12-30T08:10:00"/>
    <n v="596.5"/>
    <n v="565"/>
    <n v="95"/>
    <n v="31.5"/>
    <m/>
    <n v="24"/>
    <n v="54.5"/>
    <n v="8.9"/>
    <n v="6.8"/>
    <n v="53.5"/>
    <n v="13.4"/>
    <n v="26.3"/>
    <n v="114"/>
    <n v="47"/>
    <n v="4.7"/>
    <n v="125"/>
    <x v="98"/>
    <m/>
    <m/>
    <m/>
    <m/>
    <n v="8"/>
    <x v="20"/>
    <x v="4"/>
    <n v="0"/>
    <n v="0"/>
    <n v="13"/>
    <n v="70"/>
    <n v="83"/>
    <n v="15.6"/>
    <n v="29.6"/>
    <x v="112"/>
    <n v="4.8"/>
    <n v="10.199999999999999"/>
    <n v="9.6"/>
    <n v="7.9"/>
    <n v="6.5"/>
    <n v="17"/>
    <n v="1.8"/>
    <n v="91"/>
    <n v="97.2"/>
    <n v="0"/>
    <n v="64"/>
    <n v="113"/>
    <n v="50"/>
    <n v="48.6"/>
    <n v="30.7"/>
    <n v="5.9"/>
    <n v="3.4"/>
    <n v="96.2"/>
    <n v="96.2"/>
    <n v="100"/>
    <n v="100"/>
    <x v="0"/>
    <x v="0"/>
    <x v="1"/>
    <s v="Dysgraphie"/>
    <x v="0"/>
    <s v="HPI"/>
    <n v="10"/>
    <n v="10"/>
    <n v="0"/>
  </r>
  <r>
    <n v="382"/>
    <n v="382"/>
    <s v="Albane NICOLAS"/>
    <s v="NIAL30032012"/>
    <x v="0"/>
    <s v="P"/>
    <s v="O"/>
    <m/>
    <x v="6"/>
    <x v="0"/>
    <x v="0"/>
    <x v="0"/>
    <x v="0"/>
    <x v="0"/>
    <x v="0"/>
    <d v="2021-08-26T00:00:00"/>
    <s v="A1"/>
    <s v="312dce9c-666a-4206-b13c-cf7e7cecf262"/>
    <n v="9"/>
    <s v="Femme"/>
    <n v="133"/>
    <n v="25"/>
    <n v="14.1"/>
    <m/>
    <m/>
    <d v="1899-12-30T21:00:00"/>
    <d v="1899-12-30T08:50:00"/>
    <n v="672.8"/>
    <n v="644.29999999999995"/>
    <n v="96"/>
    <n v="28.5"/>
    <m/>
    <n v="37.5"/>
    <n v="87.5"/>
    <n v="9.3000000000000007"/>
    <n v="5.2"/>
    <n v="55.2"/>
    <n v="16.899999999999999"/>
    <n v="22.7"/>
    <n v="108"/>
    <n v="37"/>
    <n v="3.3"/>
    <n v="104"/>
    <x v="44"/>
    <m/>
    <m/>
    <m/>
    <m/>
    <n v="25"/>
    <x v="55"/>
    <x v="3"/>
    <n v="14"/>
    <n v="0"/>
    <n v="1"/>
    <n v="42"/>
    <n v="57"/>
    <n v="14.4"/>
    <n v="23.6"/>
    <x v="45"/>
    <n v="8.6"/>
    <n v="4.3"/>
    <n v="5.3"/>
    <n v="5.3"/>
    <n v="4.5"/>
    <n v="25"/>
    <n v="2.2999999999999998"/>
    <n v="89"/>
    <n v="96.6"/>
    <n v="0"/>
    <n v="78"/>
    <n v="116"/>
    <n v="57"/>
    <n v="0.8"/>
    <n v="56.3"/>
    <n v="12.7"/>
    <n v="3.4"/>
    <n v="94.1"/>
    <n v="94.1"/>
    <n v="99.4"/>
    <n v="100"/>
    <x v="0"/>
    <x v="0"/>
    <x v="0"/>
    <m/>
    <x v="0"/>
    <m/>
    <n v="5"/>
    <n v="5"/>
    <n v="10"/>
  </r>
  <r>
    <n v="383"/>
    <n v="383"/>
    <s v="Lilia HEULS-KERADENNEC"/>
    <s v="HEKELI05112008"/>
    <x v="3"/>
    <s v="P"/>
    <s v="O"/>
    <m/>
    <x v="3"/>
    <x v="12"/>
    <x v="0"/>
    <x v="0"/>
    <x v="0"/>
    <x v="0"/>
    <x v="0"/>
    <d v="2021-08-26T00:00:00"/>
    <s v="A1"/>
    <s v="b32ec311-61cf-40ae-b034-4ee90b279784"/>
    <n v="12"/>
    <s v="Femme"/>
    <n v="155"/>
    <n v="37"/>
    <n v="15.4"/>
    <m/>
    <m/>
    <d v="1899-12-30T21:30:00"/>
    <d v="1899-12-30T08:32:00"/>
    <n v="643.5"/>
    <n v="517"/>
    <n v="80"/>
    <n v="126.5"/>
    <m/>
    <n v="18.5"/>
    <n v="124"/>
    <n v="21.9"/>
    <n v="3.7"/>
    <n v="63.2"/>
    <n v="21.3"/>
    <n v="11.9"/>
    <n v="76"/>
    <n v="28"/>
    <n v="2.6"/>
    <n v="175"/>
    <x v="111"/>
    <m/>
    <m/>
    <m/>
    <m/>
    <n v="20"/>
    <x v="55"/>
    <x v="17"/>
    <n v="1"/>
    <n v="0"/>
    <n v="3"/>
    <n v="31"/>
    <n v="35"/>
    <n v="13.2"/>
    <n v="16.399999999999999"/>
    <x v="36"/>
    <n v="9.8000000000000007"/>
    <n v="3.3"/>
    <n v="3.3"/>
    <n v="4.2"/>
    <n v="3.6"/>
    <n v="8"/>
    <n v="0.9"/>
    <n v="93"/>
    <n v="96.4"/>
    <n v="0"/>
    <n v="74"/>
    <n v="121"/>
    <n v="56"/>
    <n v="38.4"/>
    <n v="8.1999999999999993"/>
    <n v="2.5"/>
    <n v="3.4"/>
    <n v="99.9"/>
    <n v="99.9"/>
    <n v="100"/>
    <n v="100"/>
    <x v="0"/>
    <x v="0"/>
    <x v="0"/>
    <m/>
    <x v="4"/>
    <s v="HPI"/>
    <s v="na"/>
    <s v="na"/>
    <s v="na"/>
  </r>
  <r>
    <n v="384"/>
    <n v="384"/>
    <s v="Ronan HOFFMAN"/>
    <s v="HORO15052007"/>
    <x v="9"/>
    <s v="P"/>
    <s v="O"/>
    <m/>
    <x v="2"/>
    <x v="2"/>
    <x v="0"/>
    <x v="0"/>
    <x v="0"/>
    <x v="0"/>
    <x v="0"/>
    <d v="2021-08-27T00:00:00"/>
    <s v="A1"/>
    <s v="0330254a-f8c7-4ced-bea7-04266276c4b4"/>
    <n v="14"/>
    <s v="Homme"/>
    <n v="180"/>
    <n v="79"/>
    <n v="24.4"/>
    <m/>
    <m/>
    <d v="1899-12-30T23:30:00"/>
    <d v="1899-12-30T05:30:00"/>
    <n v="340"/>
    <n v="323"/>
    <n v="95"/>
    <n v="17"/>
    <m/>
    <n v="20.5"/>
    <n v="182"/>
    <n v="10.4"/>
    <n v="3.6"/>
    <n v="50.2"/>
    <n v="27.1"/>
    <n v="19.2"/>
    <n v="41"/>
    <n v="15"/>
    <n v="2.6"/>
    <n v="66"/>
    <x v="105"/>
    <m/>
    <m/>
    <m/>
    <m/>
    <n v="53"/>
    <x v="42"/>
    <x v="28"/>
    <n v="0"/>
    <n v="0"/>
    <n v="0"/>
    <n v="27"/>
    <n v="27"/>
    <m/>
    <n v="25.3"/>
    <x v="95"/>
    <n v="10.6"/>
    <n v="3.7"/>
    <n v="4.5"/>
    <n v="5.5"/>
    <n v="3.5"/>
    <n v="7"/>
    <n v="1.3"/>
    <n v="88"/>
    <n v="94.8"/>
    <n v="0.2"/>
    <n v="62"/>
    <n v="118"/>
    <n v="50"/>
    <n v="50"/>
    <n v="51.1"/>
    <n v="14.8"/>
    <n v="4.3"/>
    <n v="77.099999999999994"/>
    <n v="77.099999999999994"/>
    <n v="100"/>
    <n v="100"/>
    <x v="0"/>
    <x v="1"/>
    <x v="1"/>
    <s v="Tb language et Dysexécutif"/>
    <x v="0"/>
    <s v="TSA"/>
    <n v="10"/>
    <n v="8"/>
    <n v="0"/>
  </r>
  <r>
    <n v="385"/>
    <n v="385"/>
    <s v="Catherine BILLONG"/>
    <s v="BICA03052008"/>
    <x v="6"/>
    <s v="P"/>
    <s v="O"/>
    <m/>
    <x v="2"/>
    <x v="12"/>
    <x v="2"/>
    <x v="5"/>
    <x v="0"/>
    <x v="0"/>
    <x v="0"/>
    <d v="2021-09-01T00:00:00"/>
    <s v="A1"/>
    <s v="365b478d-6aef-48bc-b805-e056fc456796"/>
    <n v="13"/>
    <s v="Femme"/>
    <n v="175"/>
    <n v="72"/>
    <n v="23.5"/>
    <m/>
    <m/>
    <d v="1899-12-30T21:30:00"/>
    <d v="1899-12-30T08:01:00"/>
    <n v="617.1"/>
    <n v="541.1"/>
    <n v="88"/>
    <n v="76"/>
    <m/>
    <n v="13.8"/>
    <n v="61"/>
    <n v="14.2"/>
    <n v="7.5"/>
    <n v="52.4"/>
    <n v="16.899999999999999"/>
    <n v="23.2"/>
    <n v="81"/>
    <n v="34"/>
    <n v="3.3"/>
    <n v="65"/>
    <x v="69"/>
    <m/>
    <m/>
    <m/>
    <m/>
    <n v="69"/>
    <x v="1"/>
    <x v="36"/>
    <n v="2"/>
    <n v="2"/>
    <n v="0"/>
    <n v="16"/>
    <n v="20"/>
    <n v="11"/>
    <n v="15"/>
    <x v="119"/>
    <n v="1"/>
    <n v="2.6"/>
    <n v="9.8000000000000007"/>
    <n v="1"/>
    <n v="1.1000000000000001"/>
    <n v="12"/>
    <n v="1.3"/>
    <n v="93"/>
    <n v="96"/>
    <n v="0"/>
    <n v="72"/>
    <n v="118"/>
    <n v="50"/>
    <n v="0.6"/>
    <n v="80"/>
    <n v="3.8"/>
    <n v="2.6"/>
    <n v="100"/>
    <n v="100"/>
    <n v="100"/>
    <n v="100"/>
    <x v="0"/>
    <x v="0"/>
    <x v="0"/>
    <m/>
    <x v="0"/>
    <m/>
    <n v="10"/>
    <n v="10"/>
    <n v="5"/>
  </r>
  <r>
    <n v="386"/>
    <n v="386"/>
    <s v="Mael DUPONCEL"/>
    <s v="DUMA08042013"/>
    <x v="1"/>
    <s v="P"/>
    <s v="O"/>
    <m/>
    <x v="1"/>
    <x v="2"/>
    <x v="0"/>
    <x v="0"/>
    <x v="0"/>
    <x v="0"/>
    <x v="0"/>
    <d v="2021-09-07T00:00:00"/>
    <s v="A1"/>
    <s v="dc585e79-6689-438f-9d4b-daedaed4c7ed"/>
    <n v="8"/>
    <s v="Homme"/>
    <n v="134"/>
    <n v="29"/>
    <n v="16.2"/>
    <m/>
    <m/>
    <d v="1899-12-30T21:14:00"/>
    <d v="1899-12-30T07:23:00"/>
    <n v="592.70000000000005"/>
    <n v="555"/>
    <n v="94"/>
    <n v="37.700000000000003"/>
    <m/>
    <n v="16"/>
    <n v="109.5"/>
    <n v="8.8000000000000007"/>
    <n v="5"/>
    <n v="43.5"/>
    <n v="27.1"/>
    <n v="24.3"/>
    <n v="85"/>
    <n v="41"/>
    <n v="4.2"/>
    <n v="61"/>
    <x v="3"/>
    <m/>
    <m/>
    <m/>
    <m/>
    <n v="85"/>
    <x v="76"/>
    <x v="44"/>
    <n v="5"/>
    <n v="0"/>
    <n v="4"/>
    <n v="21"/>
    <n v="30"/>
    <n v="12.2"/>
    <n v="17.899999999999999"/>
    <x v="16"/>
    <n v="3.6"/>
    <n v="3.1"/>
    <n v="4.2"/>
    <n v="4.3"/>
    <n v="1.9"/>
    <n v="18"/>
    <n v="1.9"/>
    <n v="92"/>
    <n v="96.6"/>
    <n v="0"/>
    <n v="83"/>
    <n v="127"/>
    <n v="59"/>
    <n v="1.2"/>
    <n v="29.4"/>
    <n v="12"/>
    <n v="3.5"/>
    <n v="100"/>
    <n v="100"/>
    <n v="100"/>
    <n v="100"/>
    <x v="0"/>
    <x v="0"/>
    <x v="0"/>
    <m/>
    <x v="0"/>
    <m/>
    <n v="10"/>
    <n v="10"/>
    <n v="0"/>
  </r>
  <r>
    <n v="387"/>
    <n v="387"/>
    <s v="Ismael BARHIL"/>
    <s v="BAIS29112016"/>
    <x v="2"/>
    <s v="P"/>
    <s v="O"/>
    <m/>
    <x v="7"/>
    <x v="2"/>
    <x v="0"/>
    <x v="0"/>
    <x v="0"/>
    <x v="0"/>
    <x v="0"/>
    <d v="2021-09-08T00:00:00"/>
    <s v="A1"/>
    <s v="e162cb34-1526-4754-9770-9f5ea4cd458d"/>
    <n v="4"/>
    <s v="Homme"/>
    <n v="120"/>
    <n v="19"/>
    <n v="13.2"/>
    <m/>
    <m/>
    <d v="1899-12-30T20:30:00"/>
    <d v="1899-12-30T07:12:00"/>
    <n v="604.9"/>
    <n v="493"/>
    <n v="82"/>
    <n v="111.9"/>
    <m/>
    <n v="36.799999999999997"/>
    <n v="225.5"/>
    <n v="23.2"/>
    <n v="2.5"/>
    <n v="59.9"/>
    <n v="22.3"/>
    <n v="15.2"/>
    <n v="57"/>
    <n v="31"/>
    <n v="3.1"/>
    <n v="126"/>
    <x v="101"/>
    <m/>
    <m/>
    <m/>
    <m/>
    <n v="11"/>
    <x v="68"/>
    <x v="45"/>
    <n v="9"/>
    <n v="1"/>
    <n v="11"/>
    <n v="68"/>
    <n v="89"/>
    <n v="13.7"/>
    <n v="16"/>
    <x v="110"/>
    <n v="18.399999999999999"/>
    <n v="9.5"/>
    <n v="43.6"/>
    <n v="10.4"/>
    <n v="8.4"/>
    <n v="19"/>
    <n v="2.2999999999999998"/>
    <n v="91"/>
    <n v="97.2"/>
    <n v="0"/>
    <n v="80"/>
    <n v="107"/>
    <n v="66"/>
    <n v="151.5"/>
    <n v="60"/>
    <n v="4.4000000000000004"/>
    <n v="4.2"/>
    <n v="56.5"/>
    <n v="77.3"/>
    <n v="56.5"/>
    <n v="99.9"/>
    <x v="0"/>
    <x v="0"/>
    <x v="0"/>
    <m/>
    <x v="0"/>
    <m/>
    <n v="5"/>
    <n v="5"/>
    <n v="10"/>
  </r>
  <r>
    <n v="388"/>
    <n v="388"/>
    <s v="Clement LE CORRE"/>
    <s v="LECOCL08092011"/>
    <x v="8"/>
    <s v="P"/>
    <s v="O"/>
    <m/>
    <x v="3"/>
    <x v="3"/>
    <x v="9"/>
    <x v="0"/>
    <x v="0"/>
    <x v="0"/>
    <x v="0"/>
    <d v="2021-09-09T00:00:00"/>
    <s v="A1"/>
    <s v="a8ab031d-55c4-41ac-83df-ad6ffb97e762"/>
    <n v="10"/>
    <s v="Homme"/>
    <n v="137"/>
    <n v="32"/>
    <n v="17"/>
    <m/>
    <m/>
    <d v="1899-12-30T21:00:00"/>
    <d v="1899-12-30T06:58:00"/>
    <n v="598.29999999999995"/>
    <n v="575.1"/>
    <n v="96"/>
    <n v="23.2"/>
    <m/>
    <n v="2.6"/>
    <n v="94.1"/>
    <n v="3.9"/>
    <n v="5.3"/>
    <n v="39.799999999999997"/>
    <n v="28"/>
    <n v="26.9"/>
    <n v="75"/>
    <n v="35"/>
    <n v="3.5"/>
    <n v="81"/>
    <x v="73"/>
    <m/>
    <m/>
    <m/>
    <m/>
    <n v="91"/>
    <x v="125"/>
    <x v="64"/>
    <n v="4"/>
    <n v="0"/>
    <n v="1"/>
    <n v="11"/>
    <n v="16"/>
    <n v="13.7"/>
    <n v="19.7"/>
    <x v="17"/>
    <n v="0.8"/>
    <n v="2"/>
    <n v="2.2999999999999998"/>
    <n v="1.5"/>
    <n v="1.4"/>
    <n v="8"/>
    <n v="0.8"/>
    <n v="87"/>
    <n v="97.9"/>
    <n v="0.2"/>
    <n v="72"/>
    <n v="112"/>
    <n v="52"/>
    <n v="27.3"/>
    <n v="16.2"/>
    <n v="1.4"/>
    <n v="3.3"/>
    <n v="83"/>
    <n v="83"/>
    <n v="93.7"/>
    <n v="100"/>
    <x v="0"/>
    <x v="0"/>
    <x v="0"/>
    <m/>
    <x v="0"/>
    <m/>
    <n v="10"/>
    <n v="10"/>
    <n v="5"/>
  </r>
  <r>
    <n v="389"/>
    <n v="389"/>
    <s v="Victor BONHOMME"/>
    <s v="BOVI14022018"/>
    <x v="10"/>
    <s v="P"/>
    <s v="O"/>
    <m/>
    <x v="8"/>
    <x v="2"/>
    <x v="12"/>
    <x v="0"/>
    <x v="0"/>
    <x v="0"/>
    <x v="0"/>
    <d v="2021-09-10T00:00:00"/>
    <s v="A1"/>
    <s v="92a14d24-2ebf-4774-a2a4-95004538c9df"/>
    <n v="3"/>
    <s v="Homme"/>
    <n v="95"/>
    <n v="14"/>
    <n v="15.5"/>
    <m/>
    <m/>
    <d v="1899-12-30T20:29:00"/>
    <d v="1899-12-30T09:58:00"/>
    <n v="808.5"/>
    <n v="744"/>
    <n v="92"/>
    <n v="64"/>
    <m/>
    <n v="4.5"/>
    <n v="111.5"/>
    <n v="7.9"/>
    <n v="7.3"/>
    <n v="48.7"/>
    <n v="23.4"/>
    <n v="20.7"/>
    <n v="112"/>
    <n v="35"/>
    <n v="2.6"/>
    <n v="118"/>
    <x v="27"/>
    <m/>
    <m/>
    <m/>
    <m/>
    <n v="68"/>
    <x v="116"/>
    <x v="17"/>
    <n v="8"/>
    <n v="1"/>
    <n v="0"/>
    <n v="19"/>
    <n v="28"/>
    <n v="9.6"/>
    <n v="13.4"/>
    <x v="0"/>
    <n v="5.5"/>
    <n v="1.4"/>
    <n v="0.3"/>
    <n v="3.2"/>
    <n v="1.2"/>
    <n v="18"/>
    <n v="1.5"/>
    <n v="82"/>
    <n v="96.8"/>
    <n v="0.1"/>
    <n v="97"/>
    <n v="141"/>
    <n v="73"/>
    <n v="0.6"/>
    <n v="55.6"/>
    <n v="4.3"/>
    <n v="5.4"/>
    <n v="69.7"/>
    <n v="99.7"/>
    <n v="98.1"/>
    <n v="69.7"/>
    <x v="0"/>
    <x v="0"/>
    <x v="0"/>
    <m/>
    <x v="0"/>
    <s v="RPM"/>
    <n v="10"/>
    <n v="10"/>
    <n v="5"/>
  </r>
  <r>
    <n v="390"/>
    <n v="390"/>
    <s v="Djolann SAINT-AIGNAN"/>
    <s v="SAAIDJ02062012"/>
    <x v="0"/>
    <s v="P"/>
    <s v="O"/>
    <m/>
    <x v="1"/>
    <x v="12"/>
    <x v="2"/>
    <x v="0"/>
    <x v="0"/>
    <x v="0"/>
    <x v="0"/>
    <d v="2021-09-14T00:00:00"/>
    <s v="A1"/>
    <s v="227e8288-4e6c-44bf-bcbd-43eddb048c6c"/>
    <n v="9"/>
    <s v="Homme"/>
    <n v="143"/>
    <n v="37"/>
    <n v="18.100000000000001"/>
    <m/>
    <m/>
    <d v="1899-12-30T22:10:00"/>
    <d v="1899-12-30T07:10:00"/>
    <n v="540"/>
    <n v="470"/>
    <n v="87"/>
    <n v="70"/>
    <m/>
    <n v="44"/>
    <n v="119.5"/>
    <n v="13"/>
    <n v="3.7"/>
    <n v="57.7"/>
    <n v="17.2"/>
    <n v="21.4"/>
    <n v="68"/>
    <n v="24"/>
    <n v="2.7"/>
    <n v="87"/>
    <x v="56"/>
    <m/>
    <m/>
    <m/>
    <m/>
    <n v="0"/>
    <x v="4"/>
    <x v="3"/>
    <n v="2"/>
    <n v="0"/>
    <n v="6"/>
    <n v="28"/>
    <n v="36"/>
    <n v="13.7"/>
    <n v="15.4"/>
    <x v="12"/>
    <n v="6"/>
    <n v="4.2"/>
    <n v="6"/>
    <n v="2.1"/>
    <n v="3.7"/>
    <n v="11"/>
    <n v="1.4"/>
    <n v="78"/>
    <n v="96.7"/>
    <n v="0.1"/>
    <n v="82"/>
    <n v="114"/>
    <n v="60"/>
    <n v="6.7"/>
    <n v="31.9"/>
    <n v="8.8000000000000007"/>
    <n v="3.2"/>
    <n v="7.2"/>
    <n v="97.6"/>
    <n v="100"/>
    <n v="100"/>
    <x v="0"/>
    <x v="0"/>
    <x v="0"/>
    <m/>
    <x v="0"/>
    <s v="HPI"/>
    <n v="10"/>
    <n v="10"/>
    <n v="0"/>
  </r>
  <r>
    <n v="391"/>
    <n v="391"/>
    <s v="Timeo DE ALMEIDA"/>
    <s v="DEALTI18032009"/>
    <x v="3"/>
    <s v="P"/>
    <s v="O"/>
    <s v="disjonction palatine il y a 4 ans"/>
    <x v="2"/>
    <x v="12"/>
    <x v="9"/>
    <x v="0"/>
    <x v="0"/>
    <x v="0"/>
    <x v="0"/>
    <d v="2021-09-14T00:00:00"/>
    <s v="A1"/>
    <s v="b6a4c854-328e-4b4b-897e-0e0e35f63c83"/>
    <n v="12"/>
    <s v="Homme"/>
    <n v="152"/>
    <n v="39"/>
    <n v="16.899999999999999"/>
    <m/>
    <m/>
    <d v="1899-12-30T21:30:00"/>
    <d v="1899-12-30T07:24:00"/>
    <n v="585"/>
    <n v="518"/>
    <n v="89"/>
    <n v="67"/>
    <m/>
    <n v="10"/>
    <n v="148.5"/>
    <n v="12.9"/>
    <n v="3.5"/>
    <n v="61.9"/>
    <n v="18.899999999999999"/>
    <n v="15.7"/>
    <n v="84"/>
    <n v="37"/>
    <n v="3.8"/>
    <n v="195"/>
    <x v="162"/>
    <m/>
    <m/>
    <m/>
    <m/>
    <n v="186"/>
    <x v="126"/>
    <x v="65"/>
    <n v="4"/>
    <n v="0"/>
    <n v="3"/>
    <n v="14"/>
    <n v="21"/>
    <n v="14.9"/>
    <n v="27.5"/>
    <x v="5"/>
    <n v="3.7"/>
    <n v="2.2000000000000002"/>
    <n v="6.1"/>
    <n v="1.6"/>
    <n v="1.6"/>
    <n v="13"/>
    <n v="1.5"/>
    <n v="89"/>
    <n v="96.7"/>
    <n v="0"/>
    <n v="61"/>
    <n v="104"/>
    <n v="49"/>
    <n v="2.2000000000000002"/>
    <n v="41.7"/>
    <n v="8.1999999999999993"/>
    <n v="3.4"/>
    <n v="99.8"/>
    <n v="99.8"/>
    <n v="100"/>
    <n v="100"/>
    <x v="0"/>
    <x v="0"/>
    <x v="0"/>
    <m/>
    <x v="0"/>
    <m/>
    <n v="10"/>
    <n v="10"/>
    <n v="0"/>
  </r>
  <r>
    <n v="392"/>
    <n v="392"/>
    <s v="Raphael  LOHEZ"/>
    <s v="LORA15092009"/>
    <x v="3"/>
    <s v="P"/>
    <s v="O"/>
    <m/>
    <x v="2"/>
    <x v="9"/>
    <x v="8"/>
    <x v="7"/>
    <x v="8"/>
    <x v="0"/>
    <x v="0"/>
    <d v="2021-09-22T00:00:00"/>
    <s v="A1"/>
    <s v="9f1b347e-451a-495e-9184-c3797a2edcfd"/>
    <n v="12"/>
    <s v="Homme"/>
    <n v="153"/>
    <n v="50"/>
    <n v="21.4"/>
    <m/>
    <m/>
    <d v="1899-12-30T21:39:00"/>
    <d v="1899-12-30T06:31:00"/>
    <n v="521"/>
    <n v="504"/>
    <n v="97"/>
    <n v="17"/>
    <m/>
    <n v="10.5"/>
    <n v="156.5"/>
    <n v="5.2"/>
    <n v="2.8"/>
    <n v="58.6"/>
    <n v="18.8"/>
    <n v="19.8"/>
    <n v="70"/>
    <n v="30"/>
    <n v="3.5"/>
    <n v="70"/>
    <x v="23"/>
    <m/>
    <m/>
    <m/>
    <m/>
    <n v="76"/>
    <x v="127"/>
    <x v="11"/>
    <n v="1"/>
    <n v="1"/>
    <n v="1"/>
    <n v="12"/>
    <n v="15"/>
    <n v="13.9"/>
    <n v="16.3"/>
    <x v="51"/>
    <n v="1.8"/>
    <n v="1.8"/>
    <n v="2.1"/>
    <n v="1.4"/>
    <n v="1.3"/>
    <n v="5"/>
    <n v="0.6"/>
    <n v="92"/>
    <n v="97.5"/>
    <n v="0"/>
    <n v="69"/>
    <n v="110"/>
    <n v="48"/>
    <n v="16.8"/>
    <n v="27.6"/>
    <n v="10.8"/>
    <n v="3.5"/>
    <n v="99.1"/>
    <n v="99.1"/>
    <n v="100"/>
    <n v="100"/>
    <x v="0"/>
    <x v="0"/>
    <x v="0"/>
    <m/>
    <x v="0"/>
    <s v="HPI"/>
    <n v="8"/>
    <n v="2"/>
    <n v="2"/>
  </r>
  <r>
    <n v="393"/>
    <n v="393"/>
    <s v="Mateo SUNDAS"/>
    <s v="SUMA08032010"/>
    <x v="4"/>
    <s v="P"/>
    <s v="O"/>
    <m/>
    <x v="2"/>
    <x v="3"/>
    <x v="1"/>
    <x v="1"/>
    <x v="0"/>
    <x v="0"/>
    <x v="0"/>
    <d v="2021-09-24T00:00:00"/>
    <s v="A1"/>
    <s v="4754ea4d-f813-437e-afb0-e817cf44e7fe"/>
    <n v="11"/>
    <s v="Homme"/>
    <n v="154"/>
    <n v="52"/>
    <n v="21.9"/>
    <m/>
    <m/>
    <d v="1899-12-30T22:59:00"/>
    <d v="1899-12-30T07:14:00"/>
    <n v="488.5"/>
    <n v="470.5"/>
    <n v="96"/>
    <n v="18"/>
    <m/>
    <n v="6"/>
    <n v="95.5"/>
    <n v="4.9000000000000004"/>
    <n v="3.1"/>
    <n v="55.8"/>
    <n v="22.6"/>
    <n v="18.5"/>
    <n v="54"/>
    <n v="23"/>
    <n v="2.8"/>
    <n v="79"/>
    <x v="94"/>
    <m/>
    <m/>
    <m/>
    <m/>
    <n v="0"/>
    <x v="4"/>
    <x v="3"/>
    <n v="1"/>
    <n v="0"/>
    <n v="3"/>
    <n v="35"/>
    <n v="39"/>
    <n v="14.9"/>
    <n v="17.899999999999999"/>
    <x v="95"/>
    <n v="9"/>
    <n v="4.0999999999999996"/>
    <n v="3.9"/>
    <n v="5.9"/>
    <n v="4.2"/>
    <n v="16"/>
    <n v="2"/>
    <n v="92"/>
    <n v="97"/>
    <n v="0"/>
    <n v="76"/>
    <n v="115"/>
    <n v="56"/>
    <n v="195.4"/>
    <n v="30.8"/>
    <n v="2.7"/>
    <n v="3.5"/>
    <n v="51.9"/>
    <n v="99.6"/>
    <n v="51.9"/>
    <n v="100"/>
    <x v="0"/>
    <x v="0"/>
    <x v="0"/>
    <m/>
    <x v="0"/>
    <s v="Dépression"/>
    <s v="na"/>
    <s v="na"/>
    <s v="na"/>
  </r>
  <r>
    <n v="394"/>
    <n v="394"/>
    <s v="Eloane AUROY"/>
    <s v="AUEL27072017"/>
    <x v="2"/>
    <s v="P"/>
    <s v="O"/>
    <m/>
    <x v="10"/>
    <x v="2"/>
    <x v="0"/>
    <x v="0"/>
    <x v="0"/>
    <x v="0"/>
    <x v="0"/>
    <d v="2021-09-27T00:00:00"/>
    <s v="A1"/>
    <s v="c3e6c88e-ca88-4ece-b401-cf22a907f282"/>
    <n v="4"/>
    <s v="Femme"/>
    <n v="107"/>
    <n v="15"/>
    <n v="13.1"/>
    <m/>
    <m/>
    <d v="1899-12-30T20:30:00"/>
    <d v="1899-12-30T06:30:00"/>
    <n v="599.79999999999995"/>
    <n v="496"/>
    <n v="83"/>
    <n v="103.8"/>
    <m/>
    <n v="71.8"/>
    <n v="242.3"/>
    <n v="17.3"/>
    <n v="11.4"/>
    <n v="44.7"/>
    <n v="24.4"/>
    <n v="19.600000000000001"/>
    <n v="69"/>
    <n v="26"/>
    <n v="2.6"/>
    <n v="198"/>
    <x v="163"/>
    <m/>
    <m/>
    <m/>
    <m/>
    <n v="85"/>
    <x v="128"/>
    <x v="66"/>
    <n v="10"/>
    <n v="0"/>
    <n v="4"/>
    <n v="23"/>
    <n v="37"/>
    <n v="15.5"/>
    <n v="17.100000000000001"/>
    <x v="14"/>
    <n v="7.4"/>
    <n v="3.8"/>
    <n v="5.9"/>
    <n v="4"/>
    <n v="3.8"/>
    <n v="15"/>
    <n v="1.8"/>
    <n v="67"/>
    <n v="97.3"/>
    <n v="0.9"/>
    <n v="81"/>
    <n v="143"/>
    <n v="57"/>
    <n v="1.3"/>
    <n v="94.4"/>
    <n v="4.9000000000000004"/>
    <n v="4.5999999999999996"/>
    <n v="71"/>
    <n v="96.9"/>
    <n v="71"/>
    <n v="100"/>
    <x v="0"/>
    <x v="0"/>
    <x v="0"/>
    <m/>
    <x v="0"/>
    <m/>
    <s v="na"/>
    <s v="na"/>
    <s v="na"/>
  </r>
  <r>
    <n v="395"/>
    <n v="395"/>
    <s v="Charlotte FIEFFE"/>
    <s v="FICH12112012"/>
    <x v="1"/>
    <s v="P"/>
    <s v="O"/>
    <m/>
    <x v="9"/>
    <x v="3"/>
    <x v="0"/>
    <x v="0"/>
    <x v="0"/>
    <x v="0"/>
    <x v="0"/>
    <d v="2021-09-28T00:00:00"/>
    <s v="A1"/>
    <s v="1285f223-fd38-477a-a9df-2c1d5a7fbb50"/>
    <n v="8"/>
    <s v="Femme"/>
    <n v="134"/>
    <n v="34"/>
    <n v="18.899999999999999"/>
    <m/>
    <m/>
    <d v="1899-12-30T21:20:00"/>
    <d v="1899-12-30T09:06:00"/>
    <n v="695"/>
    <n v="670"/>
    <n v="96"/>
    <n v="25"/>
    <m/>
    <n v="10.7"/>
    <n v="77.5"/>
    <n v="5.0999999999999996"/>
    <n v="1.3"/>
    <n v="61.5"/>
    <n v="17.5"/>
    <n v="19.600000000000001"/>
    <n v="74"/>
    <n v="37"/>
    <n v="3.2"/>
    <n v="124"/>
    <x v="56"/>
    <m/>
    <m/>
    <m/>
    <m/>
    <n v="10"/>
    <x v="50"/>
    <x v="14"/>
    <n v="1"/>
    <n v="0"/>
    <n v="2"/>
    <n v="36"/>
    <n v="39"/>
    <n v="8.8000000000000007"/>
    <n v="15.4"/>
    <x v="40"/>
    <n v="4.5999999999999996"/>
    <n v="3.2"/>
    <n v="3.7"/>
    <n v="2.4"/>
    <n v="3.1"/>
    <n v="5"/>
    <n v="0.4"/>
    <n v="93"/>
    <n v="96.7"/>
    <n v="0"/>
    <n v="80"/>
    <n v="126"/>
    <n v="57"/>
    <n v="21.6"/>
    <n v="37.4"/>
    <n v="3.7"/>
    <n v="3.4"/>
    <n v="95.5"/>
    <n v="100"/>
    <n v="95.5"/>
    <n v="100"/>
    <x v="0"/>
    <x v="0"/>
    <x v="0"/>
    <m/>
    <x v="0"/>
    <m/>
    <n v="10"/>
    <n v="10"/>
    <n v="5"/>
  </r>
  <r>
    <n v="396"/>
    <n v="396"/>
    <s v="Martin MAI"/>
    <s v="MAMA30062012"/>
    <x v="0"/>
    <s v="P"/>
    <s v="O"/>
    <m/>
    <x v="3"/>
    <x v="12"/>
    <x v="8"/>
    <x v="7"/>
    <x v="0"/>
    <x v="0"/>
    <x v="0"/>
    <d v="2021-10-01T00:00:00"/>
    <s v="A1"/>
    <s v="ad57c904-5403-46a8-9827-889cfbf34a69"/>
    <n v="9"/>
    <s v="Homme"/>
    <n v="137"/>
    <n v="30"/>
    <n v="16"/>
    <m/>
    <m/>
    <d v="1899-12-30T20:59:00"/>
    <d v="1899-12-30T07:48:00"/>
    <n v="608.5"/>
    <n v="566.5"/>
    <n v="93"/>
    <n v="42"/>
    <m/>
    <n v="40"/>
    <n v="64.5"/>
    <n v="12.6"/>
    <n v="4"/>
    <n v="52.6"/>
    <n v="17.5"/>
    <n v="25.9"/>
    <n v="78"/>
    <n v="25"/>
    <n v="2.5"/>
    <n v="105"/>
    <x v="56"/>
    <m/>
    <m/>
    <m/>
    <m/>
    <n v="134"/>
    <x v="129"/>
    <x v="12"/>
    <n v="2"/>
    <n v="0"/>
    <n v="1"/>
    <n v="20"/>
    <n v="23"/>
    <n v="13.8"/>
    <n v="19"/>
    <x v="5"/>
    <n v="8.6"/>
    <n v="0.3"/>
    <n v="1.2"/>
    <n v="3.1"/>
    <n v="2"/>
    <n v="3"/>
    <n v="0.3"/>
    <n v="74"/>
    <n v="97.6"/>
    <n v="0.1"/>
    <n v="64"/>
    <n v="131"/>
    <n v="45"/>
    <n v="0.5"/>
    <n v="33.299999999999997"/>
    <n v="13.4"/>
    <n v="3"/>
    <n v="40"/>
    <n v="88.2"/>
    <n v="40"/>
    <n v="100"/>
    <x v="1"/>
    <x v="0"/>
    <x v="1"/>
    <s v="Dysgraphie  Dysorthographie  Dyslexie"/>
    <x v="0"/>
    <m/>
    <s v="na"/>
    <s v="na"/>
    <s v="na"/>
  </r>
  <r>
    <n v="397"/>
    <n v="397"/>
    <s v="Tristan REVERSAT"/>
    <s v="RETR09082012"/>
    <x v="0"/>
    <s v="P"/>
    <s v="O"/>
    <s v="disjonction palatine"/>
    <x v="3"/>
    <x v="0"/>
    <x v="0"/>
    <x v="0"/>
    <x v="0"/>
    <x v="0"/>
    <x v="0"/>
    <d v="2021-10-01T00:00:00"/>
    <s v="A1"/>
    <s v="61c6fc50-5be8-45af-a349-3e5f9af41970"/>
    <n v="9"/>
    <s v="Homme"/>
    <n v="137"/>
    <n v="25"/>
    <n v="13.3"/>
    <m/>
    <m/>
    <d v="1899-12-30T20:02:00"/>
    <d v="1899-12-30T08:13:00"/>
    <n v="702.7"/>
    <n v="665.7"/>
    <n v="95"/>
    <n v="37"/>
    <m/>
    <n v="27.8"/>
    <n v="91.5"/>
    <n v="8.9"/>
    <n v="8.8000000000000007"/>
    <n v="46.1"/>
    <n v="19"/>
    <n v="26.1"/>
    <n v="90"/>
    <n v="35"/>
    <n v="3"/>
    <n v="95"/>
    <x v="127"/>
    <m/>
    <m/>
    <m/>
    <m/>
    <n v="7"/>
    <x v="104"/>
    <x v="3"/>
    <n v="4"/>
    <n v="1"/>
    <n v="5"/>
    <n v="29"/>
    <n v="39"/>
    <n v="13.5"/>
    <n v="19.7"/>
    <x v="40"/>
    <n v="1.4"/>
    <n v="4.3"/>
    <n v="2.5"/>
    <n v="4.3"/>
    <n v="2.9"/>
    <n v="5"/>
    <n v="0.5"/>
    <n v="94"/>
    <n v="97.2"/>
    <n v="0"/>
    <n v="61"/>
    <n v="106"/>
    <n v="41"/>
    <n v="85.7"/>
    <n v="46.2"/>
    <n v="8.4"/>
    <n v="2.4"/>
    <n v="96.2"/>
    <n v="96.2"/>
    <n v="100"/>
    <n v="100"/>
    <x v="0"/>
    <x v="0"/>
    <x v="0"/>
    <m/>
    <x v="0"/>
    <m/>
    <n v="10"/>
    <n v="9"/>
    <n v="0"/>
  </r>
  <r>
    <n v="398"/>
    <n v="398"/>
    <s v="Remi IMBERT CHEVRIER"/>
    <s v="IMCHRE22052005"/>
    <x v="12"/>
    <s v="P"/>
    <s v="O"/>
    <s v="PPC"/>
    <x v="1"/>
    <x v="0"/>
    <x v="0"/>
    <x v="0"/>
    <x v="0"/>
    <x v="0"/>
    <x v="0"/>
    <d v="2021-10-06T00:00:00"/>
    <s v="A1"/>
    <s v="27b52d6c-7303-4afe-858c-421e2180b2d1"/>
    <n v="16"/>
    <s v="Homme"/>
    <n v="175"/>
    <n v="53"/>
    <n v="17.3"/>
    <m/>
    <m/>
    <d v="1899-12-30T22:30:00"/>
    <d v="1899-12-30T07:11:00"/>
    <n v="510"/>
    <n v="456.5"/>
    <n v="90"/>
    <n v="53.5"/>
    <m/>
    <n v="10.7"/>
    <n v="81.5"/>
    <n v="12.3"/>
    <n v="5"/>
    <n v="60.5"/>
    <n v="15.6"/>
    <n v="18.899999999999999"/>
    <n v="92"/>
    <n v="27"/>
    <n v="3.2"/>
    <n v="65"/>
    <x v="73"/>
    <m/>
    <m/>
    <m/>
    <m/>
    <n v="8"/>
    <x v="51"/>
    <x v="45"/>
    <n v="7"/>
    <n v="0"/>
    <n v="2"/>
    <n v="19"/>
    <n v="28"/>
    <n v="18.8"/>
    <n v="27.5"/>
    <x v="53"/>
    <n v="10.4"/>
    <n v="2.1"/>
    <n v="6.2"/>
    <n v="1.8"/>
    <n v="2.2000000000000002"/>
    <n v="15"/>
    <n v="2"/>
    <n v="90"/>
    <n v="95.8"/>
    <n v="0"/>
    <n v="53"/>
    <n v="86"/>
    <n v="44"/>
    <n v="68"/>
    <n v="44.4"/>
    <n v="4.9000000000000004"/>
    <n v="3.3"/>
    <n v="99.8"/>
    <n v="99.8"/>
    <n v="100"/>
    <n v="100"/>
    <x v="0"/>
    <x v="0"/>
    <x v="0"/>
    <m/>
    <x v="0"/>
    <m/>
    <n v="9"/>
    <n v="10"/>
    <n v="0"/>
  </r>
  <r>
    <n v="399"/>
    <n v="399"/>
    <s v="Noe RANDRIAMAHAZO"/>
    <s v="RANO12092018"/>
    <x v="10"/>
    <s v="P"/>
    <s v="O"/>
    <m/>
    <x v="2"/>
    <x v="2"/>
    <x v="0"/>
    <x v="0"/>
    <x v="0"/>
    <x v="0"/>
    <x v="0"/>
    <d v="2021-10-08T00:00:00"/>
    <s v="A1"/>
    <s v="b8b4dabe-ddf9-4839-ad54-6f59f6cc32cf"/>
    <n v="3"/>
    <s v="Homme"/>
    <n v="100"/>
    <n v="13"/>
    <n v="13"/>
    <m/>
    <m/>
    <d v="1899-12-30T22:10:00"/>
    <d v="1899-12-30T07:41:00"/>
    <n v="565.70000000000005"/>
    <n v="453.2"/>
    <n v="80"/>
    <n v="112.5"/>
    <m/>
    <n v="5.2"/>
    <n v="85.5"/>
    <n v="20.6"/>
    <n v="16"/>
    <n v="32.700000000000003"/>
    <n v="17.7"/>
    <n v="33.700000000000003"/>
    <n v="62"/>
    <n v="26"/>
    <n v="2.8"/>
    <n v="130"/>
    <x v="25"/>
    <m/>
    <m/>
    <m/>
    <m/>
    <n v="35"/>
    <x v="15"/>
    <x v="3"/>
    <n v="1"/>
    <n v="0"/>
    <n v="3"/>
    <n v="89"/>
    <n v="93"/>
    <n v="12"/>
    <n v="20.2"/>
    <x v="103"/>
    <n v="15.3"/>
    <n v="10.8"/>
    <n v="10.6"/>
    <n v="19.3"/>
    <n v="10.199999999999999"/>
    <n v="44"/>
    <n v="5.8"/>
    <n v="90"/>
    <n v="97.3"/>
    <n v="0"/>
    <n v="106"/>
    <n v="141"/>
    <n v="68"/>
    <n v="326.2"/>
    <n v="76.099999999999994"/>
    <n v="3.1"/>
    <n v="3.6"/>
    <n v="47.1"/>
    <n v="99.8"/>
    <n v="47.1"/>
    <n v="66.2"/>
    <x v="0"/>
    <x v="0"/>
    <x v="0"/>
    <m/>
    <x v="0"/>
    <m/>
    <n v="10"/>
    <n v="10"/>
    <n v="0"/>
  </r>
  <r>
    <n v="400"/>
    <n v="400"/>
    <s v="Thomas MAI"/>
    <s v="MATH27072016"/>
    <x v="5"/>
    <s v="P"/>
    <s v="O"/>
    <m/>
    <x v="7"/>
    <x v="12"/>
    <x v="2"/>
    <x v="6"/>
    <x v="0"/>
    <x v="0"/>
    <x v="0"/>
    <d v="2021-10-08T00:00:00"/>
    <s v="A1"/>
    <s v="1440d477-591d-4acb-8394-f80992d2becb"/>
    <n v="5"/>
    <s v="Homme"/>
    <n v="103"/>
    <n v="16"/>
    <n v="15.1"/>
    <m/>
    <m/>
    <d v="1899-12-30T21:44:00"/>
    <d v="1899-12-30T08:06:00"/>
    <n v="621.5"/>
    <n v="534.5"/>
    <n v="86"/>
    <n v="87"/>
    <m/>
    <n v="10.5"/>
    <n v="78"/>
    <n v="14"/>
    <n v="3.8"/>
    <n v="50.5"/>
    <n v="22.5"/>
    <n v="23.2"/>
    <n v="81"/>
    <n v="30"/>
    <n v="2.9"/>
    <n v="101"/>
    <x v="80"/>
    <m/>
    <m/>
    <m/>
    <m/>
    <n v="142"/>
    <x v="105"/>
    <x v="67"/>
    <n v="3"/>
    <n v="0"/>
    <n v="2"/>
    <n v="10"/>
    <n v="15"/>
    <n v="12.2"/>
    <n v="11.8"/>
    <x v="17"/>
    <n v="4.4000000000000004"/>
    <n v="0.9"/>
    <n v="1.3"/>
    <n v="2"/>
    <n v="1.2"/>
    <n v="2"/>
    <n v="0.2"/>
    <n v="94"/>
    <n v="97.6"/>
    <n v="0"/>
    <n v="90"/>
    <n v="120"/>
    <n v="59"/>
    <n v="0.8"/>
    <n v="45.5"/>
    <n v="5.6"/>
    <n v="3"/>
    <n v="52.6"/>
    <n v="59.4"/>
    <n v="52.6"/>
    <n v="100"/>
    <x v="0"/>
    <x v="0"/>
    <x v="0"/>
    <m/>
    <x v="0"/>
    <m/>
    <n v="10"/>
    <n v="10"/>
    <n v="0"/>
  </r>
  <r>
    <n v="401"/>
    <n v="401"/>
    <s v="Mathys BRION"/>
    <s v="BRMA07012011"/>
    <x v="8"/>
    <s v="P"/>
    <s v="O"/>
    <m/>
    <x v="2"/>
    <x v="9"/>
    <x v="8"/>
    <x v="11"/>
    <x v="0"/>
    <x v="0"/>
    <x v="0"/>
    <d v="2021-10-12T00:00:00"/>
    <s v="A1"/>
    <s v="5f0ac4de-9ee1-4291-99ad-654f9c5a1f4d"/>
    <n v="10"/>
    <s v="Homme"/>
    <n v="135"/>
    <n v="32"/>
    <n v="17.600000000000001"/>
    <m/>
    <m/>
    <d v="1899-12-30T21:20:00"/>
    <d v="1899-12-30T07:29:00"/>
    <n v="600.5"/>
    <n v="571"/>
    <n v="95"/>
    <n v="29.5"/>
    <m/>
    <n v="8.4"/>
    <n v="87"/>
    <n v="6.2"/>
    <n v="5.0999999999999996"/>
    <n v="57"/>
    <n v="19.5"/>
    <n v="18.399999999999999"/>
    <n v="102"/>
    <n v="30"/>
    <n v="3"/>
    <n v="108"/>
    <x v="80"/>
    <m/>
    <m/>
    <m/>
    <m/>
    <n v="52"/>
    <x v="116"/>
    <x v="31"/>
    <n v="3"/>
    <n v="0"/>
    <n v="5"/>
    <n v="32"/>
    <n v="40"/>
    <n v="14.3"/>
    <n v="18.8"/>
    <x v="83"/>
    <n v="4.5999999999999996"/>
    <n v="4.0999999999999996"/>
    <n v="4.4000000000000004"/>
    <n v="3.7"/>
    <n v="3.4"/>
    <n v="15"/>
    <n v="1.6"/>
    <n v="84"/>
    <n v="97.2"/>
    <n v="0.1"/>
    <n v="67"/>
    <n v="108"/>
    <n v="52"/>
    <n v="199.9"/>
    <n v="42.8"/>
    <n v="17.899999999999999"/>
    <n v="3.8"/>
    <n v="86.1"/>
    <n v="95.5"/>
    <n v="86.1"/>
    <n v="97.4"/>
    <x v="0"/>
    <x v="0"/>
    <x v="0"/>
    <m/>
    <x v="0"/>
    <m/>
    <n v="10"/>
    <n v="10"/>
    <n v="0"/>
  </r>
  <r>
    <n v="402"/>
    <n v="402"/>
    <s v="Nolan POUGET"/>
    <s v="PONO27052012"/>
    <x v="0"/>
    <s v="P"/>
    <s v="O"/>
    <m/>
    <x v="2"/>
    <x v="0"/>
    <x v="0"/>
    <x v="0"/>
    <x v="0"/>
    <x v="0"/>
    <x v="0"/>
    <d v="2021-10-12T00:00:00"/>
    <s v="A1"/>
    <s v="060a9783-6f88-4ca0-8463-dbb6cddc3090"/>
    <n v="9"/>
    <s v="Homme"/>
    <n v="150"/>
    <n v="50"/>
    <n v="22.2"/>
    <m/>
    <m/>
    <d v="1899-12-30T20:00:00"/>
    <d v="1899-12-30T07:38:00"/>
    <n v="682.7"/>
    <n v="539.5"/>
    <n v="79"/>
    <n v="143.19999999999999"/>
    <m/>
    <n v="15.8"/>
    <n v="81.5"/>
    <n v="22.8"/>
    <n v="9.1"/>
    <n v="56.3"/>
    <n v="13.2"/>
    <n v="21.4"/>
    <n v="64"/>
    <n v="29"/>
    <n v="2.5"/>
    <n v="101"/>
    <x v="58"/>
    <m/>
    <m/>
    <m/>
    <m/>
    <n v="15"/>
    <x v="100"/>
    <x v="38"/>
    <n v="6"/>
    <n v="0"/>
    <n v="9"/>
    <n v="59"/>
    <n v="74"/>
    <n v="13.2"/>
    <n v="28.7"/>
    <x v="120"/>
    <n v="23.9"/>
    <n v="4"/>
    <n v="5.2"/>
    <m/>
    <n v="3.1"/>
    <n v="53"/>
    <n v="5.9"/>
    <n v="86"/>
    <n v="96"/>
    <n v="0"/>
    <n v="65"/>
    <n v="112"/>
    <n v="47"/>
    <n v="15.6"/>
    <n v="48"/>
    <n v="11.8"/>
    <n v="3.7"/>
    <n v="70.400000000000006"/>
    <n v="100"/>
    <n v="70.400000000000006"/>
    <n v="100"/>
    <x v="0"/>
    <x v="1"/>
    <x v="1"/>
    <s v="Dysphasie  Dysgraphie"/>
    <x v="0"/>
    <m/>
    <n v="10"/>
    <n v="10"/>
    <n v="0"/>
  </r>
  <r>
    <n v="403"/>
    <n v="403"/>
    <s v="Pierre BOURGEOIS TARAMINI"/>
    <s v="BOTAPI14122016"/>
    <x v="2"/>
    <s v="P"/>
    <s v="O"/>
    <m/>
    <x v="10"/>
    <x v="10"/>
    <x v="2"/>
    <x v="7"/>
    <x v="0"/>
    <x v="0"/>
    <x v="0"/>
    <d v="2021-10-14T00:00:00"/>
    <s v="A1"/>
    <s v="54a8e234-1a01-4cdb-80ab-ee2880431dfc"/>
    <n v="4"/>
    <s v="Homme"/>
    <n v="109"/>
    <n v="16"/>
    <n v="13.5"/>
    <m/>
    <m/>
    <d v="1899-12-30T20:30:00"/>
    <d v="1899-12-30T06:58:00"/>
    <n v="628.5"/>
    <n v="475.5"/>
    <n v="76"/>
    <n v="153"/>
    <m/>
    <n v="99"/>
    <n v="155.5"/>
    <n v="24.3"/>
    <n v="6.1"/>
    <n v="59.1"/>
    <n v="15.8"/>
    <n v="19"/>
    <n v="82"/>
    <n v="26"/>
    <n v="2.5"/>
    <n v="176"/>
    <x v="164"/>
    <m/>
    <m/>
    <m/>
    <m/>
    <n v="81"/>
    <x v="119"/>
    <x v="68"/>
    <n v="5"/>
    <n v="0"/>
    <n v="2"/>
    <n v="7"/>
    <n v="14"/>
    <n v="9.8000000000000007"/>
    <n v="12"/>
    <x v="51"/>
    <n v="6.6"/>
    <n v="0.6"/>
    <n v="2.4"/>
    <n v="1.3"/>
    <n v="0.8"/>
    <n v="6"/>
    <n v="0.8"/>
    <n v="91"/>
    <n v="96.3"/>
    <n v="0"/>
    <n v="77"/>
    <n v="120"/>
    <n v="39"/>
    <n v="2.6"/>
    <n v="46.3"/>
    <n v="3.7"/>
    <n v="4"/>
    <n v="93.3"/>
    <n v="99.3"/>
    <n v="93.3"/>
    <n v="100"/>
    <x v="0"/>
    <x v="0"/>
    <x v="0"/>
    <m/>
    <x v="5"/>
    <m/>
    <n v="10"/>
    <n v="10"/>
    <n v="0"/>
  </r>
  <r>
    <n v="404"/>
    <n v="404"/>
    <s v="Quentin LAUNAY"/>
    <s v="LAQU08102014"/>
    <x v="11"/>
    <s v="P"/>
    <s v="O"/>
    <m/>
    <x v="7"/>
    <x v="12"/>
    <x v="8"/>
    <x v="1"/>
    <x v="0"/>
    <x v="0"/>
    <x v="0"/>
    <d v="2021-10-14T00:00:00"/>
    <s v="A1"/>
    <s v="b5ad9035-fef1-4f30-a3e5-845d81b1be36"/>
    <n v="7"/>
    <s v="Homme"/>
    <n v="130"/>
    <n v="25"/>
    <n v="14.8"/>
    <m/>
    <m/>
    <d v="1899-12-30T20:59:00"/>
    <d v="1899-12-30T05:59:00"/>
    <n v="528.5"/>
    <n v="510.5"/>
    <n v="97"/>
    <n v="18"/>
    <m/>
    <n v="10.5"/>
    <n v="149.5"/>
    <n v="5.3"/>
    <n v="5.0999999999999996"/>
    <n v="46.5"/>
    <n v="26.2"/>
    <n v="22.1"/>
    <n v="75"/>
    <n v="26"/>
    <n v="3"/>
    <n v="69"/>
    <x v="4"/>
    <m/>
    <m/>
    <m/>
    <m/>
    <n v="102"/>
    <x v="130"/>
    <x v="58"/>
    <n v="0"/>
    <n v="0"/>
    <n v="1"/>
    <n v="8"/>
    <n v="9"/>
    <n v="14"/>
    <n v="14.7"/>
    <x v="47"/>
    <n v="0"/>
    <n v="1.4"/>
    <n v="3.8"/>
    <n v="0.6"/>
    <n v="0.8"/>
    <n v="4"/>
    <n v="0.5"/>
    <n v="92"/>
    <n v="96.1"/>
    <n v="0"/>
    <n v="87"/>
    <n v="120"/>
    <n v="64"/>
    <n v="67.2"/>
    <n v="27.5"/>
    <n v="13.3"/>
    <n v="4"/>
    <n v="48.8"/>
    <n v="99.9"/>
    <n v="48.8"/>
    <n v="100"/>
    <x v="0"/>
    <x v="0"/>
    <x v="1"/>
    <s v="Dysgraphie"/>
    <x v="0"/>
    <m/>
    <n v="10"/>
    <n v="10"/>
    <n v="3"/>
  </r>
  <r>
    <n v="405"/>
    <n v="405"/>
    <s v="Ala CHAIRI"/>
    <s v="CHAL01082016"/>
    <x v="5"/>
    <s v="P"/>
    <s v="O"/>
    <m/>
    <x v="2"/>
    <x v="12"/>
    <x v="2"/>
    <x v="7"/>
    <x v="0"/>
    <x v="0"/>
    <x v="0"/>
    <d v="2021-10-15T00:00:00"/>
    <s v="A1"/>
    <s v="bb2bdf54-1db9-4375-8cb0-985ab3ea0ed4"/>
    <n v="5"/>
    <s v="Homme"/>
    <n v="110"/>
    <n v="40"/>
    <n v="33.1"/>
    <m/>
    <m/>
    <d v="1899-12-30T21:39:00"/>
    <d v="1899-12-30T08:44:00"/>
    <n v="665"/>
    <n v="577"/>
    <n v="87"/>
    <n v="88"/>
    <m/>
    <n v="25"/>
    <n v="154.5"/>
    <n v="13.2"/>
    <n v="7.6"/>
    <n v="49.4"/>
    <n v="25.2"/>
    <n v="17.8"/>
    <n v="78"/>
    <n v="23"/>
    <n v="2.1"/>
    <n v="139"/>
    <x v="165"/>
    <m/>
    <m/>
    <m/>
    <m/>
    <n v="54"/>
    <x v="10"/>
    <x v="22"/>
    <n v="0"/>
    <n v="0"/>
    <n v="5"/>
    <n v="56"/>
    <n v="61"/>
    <n v="8.6"/>
    <n v="13.2"/>
    <x v="31"/>
    <n v="5.3"/>
    <n v="6.6"/>
    <n v="4.9000000000000004"/>
    <n v="8.6999999999999993"/>
    <n v="5.4"/>
    <n v="9"/>
    <n v="0.9"/>
    <n v="85"/>
    <n v="91.2"/>
    <n v="4.8"/>
    <n v="117"/>
    <n v="140"/>
    <n v="99"/>
    <n v="267.89999999999998"/>
    <n v="52.8"/>
    <n v="3.2"/>
    <n v="4.2"/>
    <n v="8"/>
    <n v="35.700000000000003"/>
    <n v="8"/>
    <n v="80.3"/>
    <x v="0"/>
    <x v="0"/>
    <x v="0"/>
    <m/>
    <x v="0"/>
    <m/>
    <n v="5"/>
    <n v="5"/>
    <n v="0"/>
  </r>
  <r>
    <n v="406"/>
    <n v="406"/>
    <s v="Ines IOACHIM"/>
    <s v="IOIN23032006"/>
    <x v="13"/>
    <s v="P"/>
    <s v="O"/>
    <m/>
    <x v="10"/>
    <x v="0"/>
    <x v="0"/>
    <x v="0"/>
    <x v="0"/>
    <x v="0"/>
    <x v="0"/>
    <d v="2021-10-18T00:00:00"/>
    <s v="A1"/>
    <s v="e3cb9972-f6fa-4bd3-bfa4-2c65f9f5d12d"/>
    <n v="15"/>
    <s v="Femme"/>
    <n v="164"/>
    <n v="65"/>
    <n v="24.2"/>
    <m/>
    <m/>
    <d v="1899-12-30T22:05:00"/>
    <d v="1899-12-30T07:06:00"/>
    <n v="522.1"/>
    <n v="493.5"/>
    <n v="95"/>
    <n v="28.6"/>
    <m/>
    <n v="18.8"/>
    <n v="75.5"/>
    <n v="8.8000000000000007"/>
    <n v="11.7"/>
    <n v="56"/>
    <n v="17.600000000000001"/>
    <n v="14.7"/>
    <n v="81"/>
    <n v="38"/>
    <n v="4.4000000000000004"/>
    <n v="97"/>
    <x v="47"/>
    <m/>
    <m/>
    <m/>
    <m/>
    <n v="1"/>
    <x v="4"/>
    <x v="45"/>
    <n v="0"/>
    <n v="5"/>
    <n v="3"/>
    <n v="34"/>
    <n v="42"/>
    <n v="8.6"/>
    <n v="19.3"/>
    <x v="64"/>
    <n v="19"/>
    <n v="2.7"/>
    <n v="8.1"/>
    <n v="2.8"/>
    <n v="4"/>
    <n v="7"/>
    <n v="0.9"/>
    <n v="82"/>
    <n v="96.7"/>
    <n v="0.5"/>
    <n v="52"/>
    <n v="146"/>
    <n v="41"/>
    <n v="8.5"/>
    <n v="20"/>
    <n v="6.9"/>
    <n v="4.0999999999999996"/>
    <n v="83.5"/>
    <n v="99.7"/>
    <n v="83.5"/>
    <n v="100"/>
    <x v="0"/>
    <x v="0"/>
    <x v="0"/>
    <m/>
    <x v="0"/>
    <m/>
    <n v="10"/>
    <n v="10"/>
    <n v="0"/>
  </r>
  <r>
    <n v="407"/>
    <n v="407"/>
    <s v="Miguel BORGES"/>
    <s v="BOMI07102014"/>
    <x v="11"/>
    <s v="P"/>
    <s v="O"/>
    <m/>
    <x v="3"/>
    <x v="12"/>
    <x v="9"/>
    <x v="0"/>
    <x v="0"/>
    <x v="0"/>
    <x v="0"/>
    <d v="2021-10-21T00:00:00"/>
    <s v="A1"/>
    <s v="ad24adaf-3057-4820-964b-73e20dab818a"/>
    <n v="7"/>
    <s v="Homme"/>
    <n v="125"/>
    <n v="22"/>
    <n v="14.1"/>
    <m/>
    <m/>
    <d v="1899-12-30T21:30:00"/>
    <d v="1899-12-30T06:25:00"/>
    <n v="535.5"/>
    <n v="497"/>
    <n v="93"/>
    <n v="38.5"/>
    <m/>
    <n v="29"/>
    <n v="90"/>
    <n v="7.2"/>
    <n v="1.9"/>
    <n v="51.9"/>
    <n v="22.3"/>
    <n v="23.8"/>
    <n v="57"/>
    <n v="14"/>
    <n v="1.6"/>
    <n v="65"/>
    <x v="83"/>
    <m/>
    <m/>
    <m/>
    <m/>
    <n v="9"/>
    <x v="51"/>
    <x v="5"/>
    <n v="8"/>
    <n v="0"/>
    <n v="1"/>
    <n v="21"/>
    <n v="30"/>
    <n v="13.9"/>
    <n v="18.7"/>
    <x v="55"/>
    <n v="4.0999999999999996"/>
    <n v="3.5"/>
    <n v="5.4"/>
    <n v="2.6"/>
    <n v="2.8"/>
    <n v="10"/>
    <n v="1.2"/>
    <n v="92"/>
    <n v="97.3"/>
    <n v="0"/>
    <n v="58"/>
    <n v="112"/>
    <n v="48"/>
    <n v="1.2"/>
    <n v="33.299999999999997"/>
    <n v="3.4"/>
    <n v="3.7"/>
    <n v="68.099999999999994"/>
    <n v="81.2"/>
    <n v="68.099999999999994"/>
    <n v="100"/>
    <x v="0"/>
    <x v="2"/>
    <x v="0"/>
    <m/>
    <x v="0"/>
    <m/>
    <n v="10"/>
    <n v="10"/>
    <n v="0"/>
  </r>
  <r>
    <n v="408"/>
    <n v="408"/>
    <s v="Clarence DUSSUTOUR"/>
    <s v="DUCL26042008"/>
    <x v="6"/>
    <s v="P"/>
    <s v="O"/>
    <m/>
    <x v="3"/>
    <x v="12"/>
    <x v="8"/>
    <x v="7"/>
    <x v="0"/>
    <x v="0"/>
    <x v="0"/>
    <d v="2021-10-25T00:00:00"/>
    <s v="A1"/>
    <s v="5b0db95d-37d8-4e79-9eb5-e575cbcd1f98"/>
    <n v="13"/>
    <s v="Homme"/>
    <n v="165"/>
    <n v="47"/>
    <n v="17.3"/>
    <m/>
    <m/>
    <d v="1899-12-30T23:00:00"/>
    <d v="1899-12-30T05:46:00"/>
    <n v="390.5"/>
    <n v="356"/>
    <n v="91"/>
    <n v="34.5"/>
    <m/>
    <n v="15"/>
    <n v="59"/>
    <n v="12.2"/>
    <n v="9"/>
    <n v="42.1"/>
    <n v="18.3"/>
    <n v="30.6"/>
    <n v="63"/>
    <n v="26"/>
    <n v="4"/>
    <n v="92"/>
    <x v="46"/>
    <m/>
    <m/>
    <m/>
    <m/>
    <n v="313"/>
    <x v="131"/>
    <x v="69"/>
    <n v="7"/>
    <n v="0"/>
    <n v="2"/>
    <n v="14"/>
    <n v="23"/>
    <n v="13.8"/>
    <n v="24.5"/>
    <x v="11"/>
    <n v="1.7"/>
    <n v="4.9000000000000004"/>
    <n v="7.2"/>
    <n v="1.9"/>
    <n v="2.5"/>
    <n v="10"/>
    <n v="1.7"/>
    <n v="92"/>
    <n v="96.2"/>
    <n v="0"/>
    <n v="65"/>
    <n v="109"/>
    <n v="50"/>
    <n v="35.299999999999997"/>
    <n v="37.1"/>
    <n v="7.1"/>
    <n v="3.6"/>
    <n v="99.9"/>
    <n v="99.9"/>
    <n v="100"/>
    <n v="100"/>
    <x v="0"/>
    <x v="0"/>
    <x v="0"/>
    <m/>
    <x v="0"/>
    <m/>
    <n v="10"/>
    <n v="10"/>
    <n v="5"/>
  </r>
  <r>
    <n v="409"/>
    <n v="409"/>
    <s v="Nesrine LAMINE"/>
    <s v="LANE30072010"/>
    <x v="4"/>
    <s v="P"/>
    <s v="O"/>
    <s v="adénoïdectomie + amygdalectomie + disjoncteur"/>
    <x v="11"/>
    <x v="1"/>
    <x v="0"/>
    <x v="0"/>
    <x v="0"/>
    <x v="0"/>
    <x v="0"/>
    <d v="2021-10-26T00:00:00"/>
    <s v="A1"/>
    <s v="3537ecc7-b848-48f0-9821-37bedccdbc3c"/>
    <n v="11"/>
    <s v="Femme"/>
    <n v="151"/>
    <n v="49"/>
    <n v="21.5"/>
    <m/>
    <m/>
    <d v="1899-12-30T21:15:00"/>
    <d v="1899-12-30T08:30:00"/>
    <n v="674.9"/>
    <n v="564.5"/>
    <n v="84"/>
    <n v="110.4"/>
    <m/>
    <n v="24.6"/>
    <n v="197.1"/>
    <n v="16.399999999999999"/>
    <n v="12.5"/>
    <n v="53.5"/>
    <n v="14.8"/>
    <n v="19.2"/>
    <n v="123"/>
    <n v="64"/>
    <n v="5.7"/>
    <n v="51"/>
    <x v="7"/>
    <m/>
    <m/>
    <m/>
    <m/>
    <n v="0"/>
    <x v="4"/>
    <x v="3"/>
    <n v="3"/>
    <n v="2"/>
    <n v="2"/>
    <n v="14"/>
    <n v="21"/>
    <n v="9.4"/>
    <n v="20.399999999999999"/>
    <x v="119"/>
    <n v="4.4000000000000004"/>
    <n v="1.7"/>
    <n v="3.9"/>
    <n v="0.8"/>
    <n v="1.1000000000000001"/>
    <n v="12"/>
    <n v="1.3"/>
    <n v="93"/>
    <n v="96.6"/>
    <n v="0"/>
    <n v="69"/>
    <n v="102"/>
    <n v="54"/>
    <n v="0.5"/>
    <n v="75"/>
    <n v="9.6"/>
    <n v="2.9"/>
    <n v="99.7"/>
    <n v="99.7"/>
    <n v="100"/>
    <n v="100"/>
    <x v="0"/>
    <x v="0"/>
    <x v="1"/>
    <s v="Tb apprentissages langage écrit"/>
    <x v="6"/>
    <m/>
    <n v="10"/>
    <n v="10"/>
    <n v="0"/>
  </r>
  <r>
    <n v="410"/>
    <n v="410"/>
    <s v="Miley MAILLOT"/>
    <s v="MAMI11092013"/>
    <x v="1"/>
    <s v="P"/>
    <s v="O"/>
    <s v="adénoïdectomie"/>
    <x v="2"/>
    <x v="6"/>
    <x v="0"/>
    <x v="0"/>
    <x v="0"/>
    <x v="0"/>
    <x v="0"/>
    <d v="2021-10-29T00:00:00"/>
    <s v="A1"/>
    <s v="5f95a4d5-c2d3-4ba9-98ce-35ad04d87c8d"/>
    <n v="8"/>
    <s v="Femme"/>
    <n v="127"/>
    <n v="40"/>
    <n v="24.8"/>
    <m/>
    <m/>
    <d v="1899-12-30T23:20:00"/>
    <d v="1899-12-30T08:57:00"/>
    <n v="577.1"/>
    <n v="511"/>
    <n v="89"/>
    <n v="66.099999999999994"/>
    <m/>
    <n v="57.1"/>
    <n v="122.6"/>
    <n v="11.4"/>
    <n v="14.4"/>
    <n v="44.7"/>
    <n v="20.6"/>
    <n v="20.3"/>
    <n v="60"/>
    <n v="14"/>
    <n v="1.5"/>
    <n v="87"/>
    <x v="88"/>
    <m/>
    <m/>
    <m/>
    <m/>
    <n v="18"/>
    <x v="51"/>
    <x v="3"/>
    <n v="82"/>
    <n v="0"/>
    <n v="29"/>
    <n v="104"/>
    <n v="215"/>
    <n v="10.8"/>
    <n v="16.899999999999999"/>
    <x v="121"/>
    <n v="38.799999999999997"/>
    <n v="21.8"/>
    <n v="26.4"/>
    <n v="21.6"/>
    <n v="8.3000000000000007"/>
    <n v="242"/>
    <n v="28.4"/>
    <n v="79"/>
    <n v="94.3"/>
    <n v="2.2000000000000002"/>
    <n v="79"/>
    <n v="113"/>
    <n v="57"/>
    <n v="321.5"/>
    <n v="72.5"/>
    <n v="1.7"/>
    <n v="6.1"/>
    <n v="98.2"/>
    <n v="100"/>
    <n v="98.2"/>
    <n v="100"/>
    <x v="0"/>
    <x v="0"/>
    <x v="0"/>
    <m/>
    <x v="7"/>
    <m/>
    <n v="8"/>
    <n v="8"/>
    <n v="0"/>
  </r>
  <r>
    <n v="411"/>
    <n v="411"/>
    <s v="Antoine DURINCK"/>
    <s v="DUAN12122003"/>
    <x v="14"/>
    <s v="P"/>
    <s v="O"/>
    <s v="ostéotomie maxillaire, adénoïdectomie, septoplastie"/>
    <x v="6"/>
    <x v="0"/>
    <x v="0"/>
    <x v="0"/>
    <x v="0"/>
    <x v="0"/>
    <x v="0"/>
    <d v="2021-10-30T00:00:00"/>
    <s v="A1"/>
    <s v="a1b20f77-2e15-4575-8e18-1d998fe3be5a"/>
    <n v="17"/>
    <s v="Homme"/>
    <n v="177"/>
    <n v="75"/>
    <n v="23.9"/>
    <m/>
    <m/>
    <d v="1899-12-30T00:05:00"/>
    <d v="1899-12-30T09:07:00"/>
    <n v="542.70000000000005"/>
    <n v="461"/>
    <n v="85"/>
    <n v="81.7"/>
    <m/>
    <n v="23.7"/>
    <n v="120.2"/>
    <n v="15"/>
    <n v="4.9000000000000004"/>
    <n v="43.8"/>
    <n v="22.8"/>
    <n v="28.5"/>
    <n v="64"/>
    <n v="21"/>
    <n v="2.2999999999999998"/>
    <n v="197"/>
    <x v="166"/>
    <m/>
    <m/>
    <m/>
    <m/>
    <n v="83"/>
    <x v="132"/>
    <x v="70"/>
    <n v="8"/>
    <n v="2"/>
    <n v="6"/>
    <n v="75"/>
    <n v="91"/>
    <n v="12.6"/>
    <n v="22"/>
    <x v="49"/>
    <n v="7.8"/>
    <n v="13.5"/>
    <n v="11.9"/>
    <n v="12.6"/>
    <n v="11.7"/>
    <n v="84"/>
    <n v="10.9"/>
    <n v="85"/>
    <n v="92.2"/>
    <n v="1.5"/>
    <n v="73"/>
    <n v="114"/>
    <n v="52"/>
    <n v="209.9"/>
    <n v="21.3"/>
    <n v="9.3000000000000007"/>
    <n v="3.9"/>
    <n v="100"/>
    <n v="100"/>
    <n v="100"/>
    <n v="100"/>
    <x v="0"/>
    <x v="0"/>
    <x v="0"/>
    <m/>
    <x v="0"/>
    <m/>
    <n v="10"/>
    <n v="10"/>
    <n v="0"/>
  </r>
  <r>
    <n v="412"/>
    <n v="412"/>
    <s v="Mae MECHIN"/>
    <s v="MEMA04062013"/>
    <x v="1"/>
    <s v="P"/>
    <s v="O"/>
    <s v="disjonction en cours"/>
    <x v="1"/>
    <x v="5"/>
    <x v="12"/>
    <x v="7"/>
    <x v="0"/>
    <x v="0"/>
    <x v="0"/>
    <d v="2021-11-02T00:00:00"/>
    <s v="A1"/>
    <s v="1a5db229-ed52-49ff-8137-40cdca75b2fd"/>
    <n v="8"/>
    <s v="Homme"/>
    <n v="135"/>
    <n v="33"/>
    <n v="18.100000000000001"/>
    <m/>
    <m/>
    <d v="1899-12-30T21:34:00"/>
    <d v="1899-12-30T08:00:00"/>
    <n v="625.5"/>
    <n v="607"/>
    <n v="97"/>
    <n v="18.5"/>
    <m/>
    <n v="1"/>
    <n v="85"/>
    <n v="3"/>
    <n v="2.1"/>
    <n v="59.6"/>
    <n v="21.3"/>
    <n v="17"/>
    <n v="78"/>
    <n v="29"/>
    <n v="2.8"/>
    <n v="119"/>
    <x v="47"/>
    <m/>
    <m/>
    <m/>
    <m/>
    <n v="241"/>
    <x v="133"/>
    <x v="18"/>
    <n v="11"/>
    <n v="0"/>
    <n v="1"/>
    <n v="22"/>
    <n v="34"/>
    <n v="15.1"/>
    <n v="15.3"/>
    <x v="61"/>
    <n v="7.6"/>
    <n v="2.5"/>
    <n v="3.3"/>
    <n v="3.4"/>
    <n v="2.4"/>
    <n v="16"/>
    <n v="1.6"/>
    <n v="92"/>
    <n v="96.8"/>
    <n v="0"/>
    <n v="73"/>
    <n v="126"/>
    <n v="52"/>
    <n v="15.2"/>
    <n v="24.2"/>
    <n v="5.3"/>
    <n v="3.8"/>
    <n v="93.1"/>
    <n v="93.1"/>
    <n v="100"/>
    <n v="100"/>
    <x v="0"/>
    <x v="0"/>
    <x v="0"/>
    <m/>
    <x v="0"/>
    <m/>
    <n v="9"/>
    <n v="9"/>
    <n v="1"/>
  </r>
  <r>
    <n v="413"/>
    <n v="413"/>
    <s v="Timeo DE CASTRO COSTA"/>
    <s v="DECACOTI08122015"/>
    <x v="5"/>
    <s v="P"/>
    <s v="O"/>
    <m/>
    <x v="2"/>
    <x v="6"/>
    <x v="0"/>
    <x v="0"/>
    <x v="0"/>
    <x v="0"/>
    <x v="0"/>
    <d v="2021-11-02T00:00:00"/>
    <s v="A1"/>
    <s v="4913fdef-a0a8-4d9d-9f7e-ee7db3abaf5a"/>
    <n v="5"/>
    <s v="Homme"/>
    <n v="120"/>
    <n v="22"/>
    <n v="15.3"/>
    <m/>
    <m/>
    <d v="1899-12-30T20:30:00"/>
    <d v="1899-12-30T08:16:00"/>
    <n v="705"/>
    <n v="621.5"/>
    <n v="88"/>
    <n v="83.5"/>
    <m/>
    <n v="23"/>
    <n v="157.5"/>
    <n v="11.8"/>
    <n v="10.4"/>
    <n v="49.1"/>
    <n v="19.3"/>
    <n v="21.2"/>
    <n v="84"/>
    <n v="32"/>
    <n v="2.7"/>
    <n v="94"/>
    <x v="102"/>
    <m/>
    <m/>
    <m/>
    <m/>
    <n v="110"/>
    <x v="132"/>
    <x v="1"/>
    <n v="9"/>
    <n v="0"/>
    <n v="7"/>
    <n v="21"/>
    <n v="37"/>
    <n v="13.7"/>
    <n v="21.2"/>
    <x v="55"/>
    <n v="8.1999999999999993"/>
    <n v="2.2999999999999998"/>
    <n v="4.2"/>
    <n v="3.2"/>
    <n v="1.9"/>
    <n v="19"/>
    <n v="1.8"/>
    <n v="82"/>
    <n v="97.6"/>
    <n v="0"/>
    <n v="67"/>
    <n v="152"/>
    <n v="49"/>
    <n v="4"/>
    <n v="33.299999999999997"/>
    <n v="1.5"/>
    <n v="3.5"/>
    <n v="92.2"/>
    <n v="92.2"/>
    <n v="100"/>
    <n v="100"/>
    <x v="0"/>
    <x v="0"/>
    <x v="0"/>
    <m/>
    <x v="0"/>
    <m/>
    <n v="8"/>
    <n v="9"/>
    <n v="0"/>
  </r>
  <r>
    <n v="414"/>
    <n v="414"/>
    <s v="Ayden  BELLAHCENE"/>
    <s v="BEAY12072018"/>
    <x v="10"/>
    <s v="P"/>
    <s v="O"/>
    <m/>
    <x v="2"/>
    <x v="2"/>
    <x v="0"/>
    <x v="0"/>
    <x v="0"/>
    <x v="0"/>
    <x v="0"/>
    <d v="2021-11-03T00:00:00"/>
    <s v="A1"/>
    <s v="0f2654a9-ec96-4ae0-b6df-4a50f1b903f7"/>
    <n v="3"/>
    <s v="Homme"/>
    <n v="100"/>
    <n v="15"/>
    <n v="15"/>
    <m/>
    <m/>
    <d v="1899-12-30T21:30:00"/>
    <d v="1899-12-30T09:23:00"/>
    <n v="697.5"/>
    <n v="590"/>
    <n v="85"/>
    <n v="107.5"/>
    <m/>
    <n v="16.3"/>
    <n v="130"/>
    <n v="17.3"/>
    <n v="8.6"/>
    <n v="44.4"/>
    <n v="22.9"/>
    <n v="24.2"/>
    <n v="65"/>
    <n v="19"/>
    <n v="1.6"/>
    <n v="125"/>
    <x v="76"/>
    <m/>
    <m/>
    <m/>
    <m/>
    <n v="34"/>
    <x v="15"/>
    <x v="16"/>
    <n v="8"/>
    <n v="0"/>
    <n v="1"/>
    <n v="66"/>
    <n v="75"/>
    <n v="13.7"/>
    <n v="27.5"/>
    <x v="77"/>
    <n v="21.1"/>
    <n v="3.4"/>
    <n v="9.8000000000000007"/>
    <n v="5.0999999999999996"/>
    <n v="5.9"/>
    <n v="21"/>
    <n v="2.1"/>
    <n v="83"/>
    <n v="97.1"/>
    <n v="0.7"/>
    <n v="83"/>
    <n v="110"/>
    <n v="63"/>
    <n v="478.9"/>
    <n v="81.5"/>
    <n v="2.2000000000000002"/>
    <n v="4"/>
    <n v="67.8"/>
    <n v="67.8"/>
    <n v="100"/>
    <n v="100"/>
    <x v="0"/>
    <x v="0"/>
    <x v="0"/>
    <m/>
    <x v="0"/>
    <m/>
    <s v="na"/>
    <s v="na"/>
    <n v="8"/>
  </r>
  <r>
    <n v="415"/>
    <n v="415"/>
    <s v="Tom VANPARYS"/>
    <s v="VATO01022011"/>
    <x v="8"/>
    <s v="P"/>
    <s v="O"/>
    <s v="adénoïdectomie"/>
    <x v="2"/>
    <x v="6"/>
    <x v="0"/>
    <x v="0"/>
    <x v="0"/>
    <x v="0"/>
    <x v="0"/>
    <d v="2021-11-04T00:00:00"/>
    <s v="A1"/>
    <s v="ae25bb31-0aa7-4745-9ac4-29cc755b5047"/>
    <n v="10"/>
    <s v="Homme"/>
    <n v="139"/>
    <n v="35"/>
    <n v="18.100000000000001"/>
    <m/>
    <m/>
    <d v="1899-12-30T20:20:00"/>
    <d v="1899-12-30T07:18:00"/>
    <n v="657.7"/>
    <n v="605.5"/>
    <n v="92"/>
    <n v="52.2"/>
    <m/>
    <n v="31.6"/>
    <n v="206.6"/>
    <n v="7.9"/>
    <n v="2.6"/>
    <n v="55.9"/>
    <n v="20.100000000000001"/>
    <n v="21.4"/>
    <n v="52"/>
    <n v="17"/>
    <n v="1.6"/>
    <n v="101"/>
    <x v="17"/>
    <m/>
    <m/>
    <m/>
    <m/>
    <n v="0"/>
    <x v="4"/>
    <x v="45"/>
    <n v="2"/>
    <n v="0"/>
    <n v="2"/>
    <n v="38"/>
    <n v="42"/>
    <n v="14"/>
    <n v="22.6"/>
    <x v="83"/>
    <n v="3.7"/>
    <n v="4.3"/>
    <n v="5"/>
    <n v="2.9"/>
    <n v="3.5"/>
    <n v="11"/>
    <n v="1.1000000000000001"/>
    <n v="84"/>
    <n v="96.9"/>
    <n v="0.1"/>
    <n v="71"/>
    <n v="160"/>
    <n v="53"/>
    <n v="1"/>
    <n v="68.8"/>
    <n v="18"/>
    <n v="3.4"/>
    <n v="36.4"/>
    <n v="83.3"/>
    <n v="36.4"/>
    <n v="100"/>
    <x v="0"/>
    <x v="0"/>
    <x v="0"/>
    <m/>
    <x v="0"/>
    <m/>
    <n v="8"/>
    <n v="9"/>
    <n v="0"/>
  </r>
  <r>
    <n v="416"/>
    <n v="416"/>
    <s v="Paul GUYARD SAULNIER"/>
    <s v="GUSAPA18092012"/>
    <x v="0"/>
    <s v="P"/>
    <s v="O"/>
    <m/>
    <x v="0"/>
    <x v="1"/>
    <x v="1"/>
    <x v="1"/>
    <x v="0"/>
    <x v="0"/>
    <x v="0"/>
    <d v="2021-11-05T00:00:00"/>
    <s v="A1"/>
    <s v="ec162b96-3563-4486-a510-b400ee35b4f3"/>
    <n v="9"/>
    <s v="Homme"/>
    <n v="126"/>
    <n v="23"/>
    <n v="14.5"/>
    <m/>
    <m/>
    <d v="1899-12-30T21:40:00"/>
    <d v="1899-12-30T08:14:00"/>
    <n v="632.5"/>
    <n v="506.5"/>
    <n v="80"/>
    <n v="126.7"/>
    <m/>
    <n v="1.2"/>
    <n v="74"/>
    <n v="20.2"/>
    <n v="4"/>
    <n v="51.9"/>
    <n v="18.5"/>
    <n v="25.6"/>
    <n v="81"/>
    <n v="33"/>
    <n v="3.1"/>
    <n v="72"/>
    <x v="73"/>
    <m/>
    <m/>
    <m/>
    <m/>
    <n v="8"/>
    <x v="50"/>
    <x v="0"/>
    <n v="2"/>
    <n v="0"/>
    <n v="1"/>
    <n v="18"/>
    <n v="21"/>
    <n v="18.399999999999999"/>
    <n v="28"/>
    <x v="9"/>
    <n v="5.0999999999999996"/>
    <n v="1.6"/>
    <n v="3.1"/>
    <n v="2.2000000000000002"/>
    <n v="2.6"/>
    <n v="2"/>
    <n v="0.2"/>
    <n v="95"/>
    <n v="97.6"/>
    <n v="0"/>
    <n v="85"/>
    <n v="108"/>
    <n v="75"/>
    <n v="30.5"/>
    <n v="87.4"/>
    <n v="7.1"/>
    <n v="3.5"/>
    <n v="68.599999999999994"/>
    <n v="68.599999999999994"/>
    <n v="100"/>
    <n v="100"/>
    <x v="0"/>
    <x v="0"/>
    <x v="0"/>
    <m/>
    <x v="0"/>
    <m/>
    <n v="9"/>
    <n v="10"/>
    <n v="3"/>
  </r>
  <r>
    <n v="417"/>
    <n v="417"/>
    <s v="Enguerrand FALCONNET"/>
    <s v="FAEN25042011"/>
    <x v="8"/>
    <s v="P"/>
    <s v="O"/>
    <s v="adénoïdectomie"/>
    <x v="3"/>
    <x v="3"/>
    <x v="0"/>
    <x v="0"/>
    <x v="0"/>
    <x v="0"/>
    <x v="0"/>
    <d v="2021-11-09T00:00:00"/>
    <s v="A1"/>
    <s v="05cd17f1-51f5-484e-ac1f-fca385299d93"/>
    <n v="10"/>
    <s v="Homme"/>
    <n v="150"/>
    <n v="38"/>
    <n v="16.899999999999999"/>
    <m/>
    <m/>
    <d v="1899-12-30T21:24:00"/>
    <d v="1899-12-30T08:01:00"/>
    <n v="616.29999999999995"/>
    <n v="587"/>
    <n v="95"/>
    <n v="29.3"/>
    <m/>
    <n v="20.2"/>
    <n v="58.5"/>
    <n v="7.8"/>
    <n v="5.5"/>
    <n v="42.2"/>
    <n v="23.8"/>
    <n v="28.5"/>
    <n v="65"/>
    <n v="25"/>
    <n v="2.4"/>
    <n v="110"/>
    <x v="58"/>
    <m/>
    <m/>
    <m/>
    <m/>
    <n v="0"/>
    <x v="4"/>
    <x v="3"/>
    <n v="2"/>
    <n v="1"/>
    <n v="5"/>
    <n v="26"/>
    <n v="34"/>
    <n v="15.3"/>
    <n v="20.9"/>
    <x v="40"/>
    <n v="7.9"/>
    <n v="1.7"/>
    <n v="4.9000000000000004"/>
    <n v="2.4"/>
    <n v="1.9"/>
    <n v="15"/>
    <n v="1.5"/>
    <n v="91"/>
    <n v="97.1"/>
    <n v="0"/>
    <n v="61"/>
    <n v="106"/>
    <n v="48"/>
    <n v="62.4"/>
    <n v="20.399999999999999"/>
    <n v="3.6"/>
    <n v="3.9"/>
    <n v="86.2"/>
    <n v="99.9"/>
    <n v="86.2"/>
    <n v="100"/>
    <x v="0"/>
    <x v="0"/>
    <x v="0"/>
    <m/>
    <x v="0"/>
    <m/>
    <n v="10"/>
    <n v="8"/>
    <n v="0"/>
  </r>
  <r>
    <n v="418"/>
    <n v="418"/>
    <s v="Martin SERVAJAN"/>
    <s v="SEMA11092012"/>
    <x v="0"/>
    <s v="P"/>
    <s v="O"/>
    <m/>
    <x v="2"/>
    <x v="2"/>
    <x v="1"/>
    <x v="0"/>
    <x v="0"/>
    <x v="0"/>
    <x v="0"/>
    <d v="2021-11-12T00:00:00"/>
    <s v="A1"/>
    <s v="90fb82b2-f4e0-41ee-854f-e5f8429fd292"/>
    <n v="9"/>
    <s v="Homme"/>
    <n v="150"/>
    <n v="27"/>
    <n v="12"/>
    <m/>
    <m/>
    <d v="1899-12-30T21:10:00"/>
    <d v="1899-12-30T07:47:00"/>
    <n v="615"/>
    <n v="595.5"/>
    <n v="97"/>
    <n v="19.7"/>
    <m/>
    <n v="21.5"/>
    <n v="176"/>
    <n v="6.5"/>
    <n v="4.8"/>
    <n v="49.5"/>
    <n v="19.7"/>
    <n v="26"/>
    <n v="90"/>
    <n v="25"/>
    <n v="2.4"/>
    <n v="117"/>
    <x v="47"/>
    <m/>
    <m/>
    <m/>
    <m/>
    <n v="94"/>
    <x v="121"/>
    <x v="41"/>
    <n v="5"/>
    <n v="1"/>
    <n v="3"/>
    <n v="22"/>
    <n v="31"/>
    <n v="11.9"/>
    <n v="19.7"/>
    <x v="27"/>
    <n v="4.3"/>
    <n v="2.7"/>
    <n v="3"/>
    <n v="3.3"/>
    <n v="2.1"/>
    <n v="15"/>
    <n v="1.5"/>
    <n v="92"/>
    <n v="96.7"/>
    <n v="0"/>
    <n v="67"/>
    <n v="114"/>
    <n v="47"/>
    <n v="162.5"/>
    <n v="27.1"/>
    <n v="11"/>
    <n v="3.1"/>
    <n v="79.400000000000006"/>
    <n v="99.6"/>
    <n v="79.400000000000006"/>
    <n v="100"/>
    <x v="0"/>
    <x v="0"/>
    <x v="0"/>
    <m/>
    <x v="0"/>
    <m/>
    <n v="10"/>
    <n v="10"/>
    <n v="0"/>
  </r>
  <r>
    <n v="419"/>
    <n v="419"/>
    <s v="Tristan MALBEQUI"/>
    <s v="MATR11122006"/>
    <x v="9"/>
    <s v="P"/>
    <s v="O"/>
    <m/>
    <x v="0"/>
    <x v="3"/>
    <x v="0"/>
    <x v="0"/>
    <x v="0"/>
    <x v="0"/>
    <x v="0"/>
    <d v="2021-11-16T00:00:00"/>
    <s v="A1"/>
    <s v="08bc6c3a-1f8a-4680-be48-b9964fca868d"/>
    <n v="14"/>
    <s v="Homme"/>
    <n v="163"/>
    <n v="45"/>
    <n v="16.899999999999999"/>
    <m/>
    <m/>
    <d v="1899-12-30T23:00:00"/>
    <d v="1899-12-30T06:39:00"/>
    <n v="455"/>
    <n v="426"/>
    <n v="94"/>
    <n v="29"/>
    <m/>
    <n v="4"/>
    <n v="159"/>
    <n v="7.2"/>
    <n v="5.4"/>
    <n v="52.8"/>
    <n v="26.5"/>
    <n v="15.3"/>
    <n v="96"/>
    <n v="35"/>
    <n v="4.5999999999999996"/>
    <n v="101"/>
    <x v="167"/>
    <m/>
    <m/>
    <m/>
    <m/>
    <n v="0"/>
    <x v="4"/>
    <x v="3"/>
    <n v="0"/>
    <n v="0"/>
    <n v="3"/>
    <n v="22"/>
    <n v="25"/>
    <n v="10.7"/>
    <n v="17.600000000000001"/>
    <x v="40"/>
    <n v="7.4"/>
    <n v="2.8"/>
    <n v="4.0999999999999996"/>
    <n v="2"/>
    <n v="2.8"/>
    <n v="7"/>
    <n v="1"/>
    <n v="93"/>
    <n v="95.3"/>
    <n v="0"/>
    <n v="55"/>
    <n v="97"/>
    <n v="45"/>
    <n v="0.5"/>
    <n v="70"/>
    <n v="5.4"/>
    <n v="3"/>
    <n v="81.099999999999994"/>
    <n v="81.099999999999994"/>
    <n v="100"/>
    <n v="100"/>
    <x v="1"/>
    <x v="0"/>
    <x v="0"/>
    <m/>
    <x v="0"/>
    <m/>
    <n v="9"/>
    <n v="6"/>
    <n v="4"/>
  </r>
  <r>
    <n v="420"/>
    <n v="420"/>
    <s v="Lucie LUBIN"/>
    <s v="LULU09102016"/>
    <x v="5"/>
    <s v="P"/>
    <s v="O"/>
    <m/>
    <x v="2"/>
    <x v="6"/>
    <x v="8"/>
    <x v="0"/>
    <x v="0"/>
    <x v="0"/>
    <x v="0"/>
    <d v="2021-11-17T00:00:00"/>
    <s v="A1"/>
    <s v="e0bd1f80-8747-4a46-9fbe-6bf8ac2cf6e0"/>
    <n v="5"/>
    <s v="Femme"/>
    <n v="115"/>
    <n v="18"/>
    <n v="13.6"/>
    <m/>
    <m/>
    <d v="1899-12-30T19:54:00"/>
    <d v="1899-12-30T06:47:00"/>
    <n v="640.20000000000005"/>
    <n v="558.70000000000005"/>
    <n v="87"/>
    <n v="81.5"/>
    <m/>
    <n v="13.1"/>
    <n v="104.5"/>
    <n v="14.5"/>
    <n v="18.3"/>
    <n v="42.8"/>
    <n v="20.6"/>
    <n v="18.3"/>
    <n v="85"/>
    <n v="13"/>
    <n v="1.2"/>
    <n v="187"/>
    <x v="168"/>
    <m/>
    <m/>
    <m/>
    <m/>
    <n v="29"/>
    <x v="65"/>
    <x v="16"/>
    <n v="12"/>
    <n v="9"/>
    <n v="21"/>
    <n v="103"/>
    <n v="145"/>
    <n v="11.3"/>
    <n v="21.2"/>
    <x v="122"/>
    <n v="29.3"/>
    <n v="12.5"/>
    <n v="14.8"/>
    <n v="18"/>
    <n v="14.3"/>
    <n v="42"/>
    <n v="4.5"/>
    <n v="88"/>
    <n v="96.6"/>
    <n v="0.2"/>
    <n v="93"/>
    <n v="126"/>
    <n v="68"/>
    <n v="211.9"/>
    <n v="56.3"/>
    <n v="12.9"/>
    <n v="3.3"/>
    <n v="87.3"/>
    <n v="87.3"/>
    <n v="99.2"/>
    <n v="100"/>
    <x v="0"/>
    <x v="0"/>
    <x v="0"/>
    <m/>
    <x v="0"/>
    <m/>
    <n v="10"/>
    <n v="10"/>
    <n v="1"/>
  </r>
  <r>
    <n v="421"/>
    <n v="421"/>
    <s v="Romain DURAND"/>
    <s v="DURO11022009"/>
    <x v="3"/>
    <s v="P"/>
    <s v="O"/>
    <s v="disjoncteur palatin"/>
    <x v="0"/>
    <x v="1"/>
    <x v="1"/>
    <x v="5"/>
    <x v="8"/>
    <x v="0"/>
    <x v="0"/>
    <d v="2021-11-19T00:00:00"/>
    <s v="A1"/>
    <s v="640e660a-1cc2-401d-b056-ed613914852f"/>
    <n v="12"/>
    <s v="Homme"/>
    <n v="153"/>
    <n v="39"/>
    <n v="16.7"/>
    <m/>
    <m/>
    <d v="1899-12-30T21:20:00"/>
    <d v="1899-12-30T07:53:00"/>
    <n v="553.6"/>
    <n v="482"/>
    <n v="87"/>
    <n v="71.599999999999994"/>
    <m/>
    <n v="79.5"/>
    <n v="146"/>
    <n v="23.9"/>
    <n v="8.5"/>
    <n v="43.2"/>
    <n v="20.5"/>
    <n v="27.8"/>
    <n v="70"/>
    <n v="42"/>
    <n v="4.5999999999999996"/>
    <n v="62"/>
    <x v="99"/>
    <m/>
    <m/>
    <m/>
    <m/>
    <n v="41"/>
    <x v="44"/>
    <x v="41"/>
    <n v="0"/>
    <n v="1"/>
    <n v="1"/>
    <n v="8"/>
    <n v="10"/>
    <n v="12.6"/>
    <n v="16.3"/>
    <x v="25"/>
    <n v="2.7"/>
    <n v="0.7"/>
    <n v="6.1"/>
    <n v="0.4"/>
    <n v="1.1000000000000001"/>
    <n v="5"/>
    <n v="0.6"/>
    <n v="94"/>
    <n v="96.5"/>
    <n v="0"/>
    <n v="63"/>
    <n v="109"/>
    <n v="48"/>
    <n v="34.1"/>
    <n v="3.2"/>
    <n v="17.2"/>
    <n v="3.2"/>
    <n v="53.4"/>
    <n v="99.8"/>
    <n v="53.4"/>
    <n v="100"/>
    <x v="0"/>
    <x v="0"/>
    <x v="0"/>
    <m/>
    <x v="0"/>
    <m/>
    <n v="7"/>
    <n v="4"/>
    <n v="7"/>
  </r>
  <r>
    <n v="422"/>
    <n v="422"/>
    <s v="Marinka DEMOTA GADENNE"/>
    <s v="DEGAMA30112016"/>
    <x v="2"/>
    <s v="P"/>
    <s v="O"/>
    <m/>
    <x v="2"/>
    <x v="0"/>
    <x v="0"/>
    <x v="0"/>
    <x v="0"/>
    <x v="0"/>
    <x v="0"/>
    <d v="2021-11-23T00:00:00"/>
    <s v="A1"/>
    <s v="7c53706f-0f02-4c9e-8d58-cf96320e8212"/>
    <n v="4"/>
    <s v="Femme"/>
    <n v="110"/>
    <n v="17"/>
    <n v="14"/>
    <m/>
    <m/>
    <d v="1899-12-30T20:20:00"/>
    <d v="1899-12-30T07:00:00"/>
    <n v="634"/>
    <n v="621"/>
    <n v="98"/>
    <n v="13.9"/>
    <m/>
    <n v="5.2"/>
    <n v="196"/>
    <n v="3"/>
    <n v="2.7"/>
    <n v="50.2"/>
    <n v="23.3"/>
    <n v="23.8"/>
    <n v="68"/>
    <n v="19"/>
    <n v="1.8"/>
    <n v="161"/>
    <x v="2"/>
    <m/>
    <m/>
    <m/>
    <m/>
    <n v="52"/>
    <x v="25"/>
    <x v="16"/>
    <n v="5"/>
    <n v="1"/>
    <n v="5"/>
    <n v="58"/>
    <n v="69"/>
    <n v="13"/>
    <n v="17.2"/>
    <x v="44"/>
    <n v="8.1"/>
    <n v="6.2"/>
    <n v="7.3"/>
    <n v="6.1"/>
    <n v="6.1"/>
    <n v="21"/>
    <n v="2"/>
    <n v="89"/>
    <n v="96.5"/>
    <n v="0"/>
    <n v="88"/>
    <n v="121"/>
    <n v="66"/>
    <n v="75.7"/>
    <n v="79.599999999999994"/>
    <n v="8.5"/>
    <n v="3.8"/>
    <n v="46.7"/>
    <n v="46.7"/>
    <n v="100"/>
    <n v="100"/>
    <x v="0"/>
    <x v="0"/>
    <x v="0"/>
    <m/>
    <x v="0"/>
    <m/>
    <n v="10"/>
    <n v="10"/>
    <n v="0"/>
  </r>
  <r>
    <n v="423"/>
    <n v="423"/>
    <s v="Edouard ABEIL CAVAILLEZ"/>
    <s v="ABCAED18082011"/>
    <x v="8"/>
    <s v="P"/>
    <s v="O"/>
    <m/>
    <x v="2"/>
    <x v="0"/>
    <x v="0"/>
    <x v="0"/>
    <x v="0"/>
    <x v="0"/>
    <x v="0"/>
    <d v="2021-11-24T00:00:00"/>
    <s v="A1"/>
    <s v="fc37665d-66a7-4b60-a18b-b511eb31d8d7"/>
    <n v="10"/>
    <s v="Homme"/>
    <n v="135"/>
    <n v="33"/>
    <n v="18.100000000000001"/>
    <m/>
    <m/>
    <d v="1899-12-30T21:15:00"/>
    <d v="1899-12-30T06:58:00"/>
    <n v="556.9"/>
    <n v="506.9"/>
    <n v="91"/>
    <n v="50"/>
    <m/>
    <n v="26.2"/>
    <n v="109"/>
    <n v="13.1"/>
    <n v="11"/>
    <n v="47"/>
    <n v="17.899999999999999"/>
    <n v="24.1"/>
    <n v="77"/>
    <n v="28"/>
    <n v="3"/>
    <n v="131"/>
    <x v="46"/>
    <m/>
    <m/>
    <m/>
    <m/>
    <n v="9"/>
    <x v="51"/>
    <x v="31"/>
    <n v="0"/>
    <n v="0"/>
    <n v="0"/>
    <n v="56"/>
    <n v="56"/>
    <m/>
    <n v="19.8"/>
    <x v="105"/>
    <n v="9.8000000000000007"/>
    <n v="5.6"/>
    <n v="17.3"/>
    <n v="3.1"/>
    <n v="6.7"/>
    <n v="5"/>
    <n v="0.6"/>
    <n v="91"/>
    <n v="95.2"/>
    <n v="0"/>
    <n v="88"/>
    <n v="126"/>
    <n v="62"/>
    <n v="96.6"/>
    <n v="12.1"/>
    <n v="17.5"/>
    <n v="3.4"/>
    <n v="100"/>
    <n v="100"/>
    <n v="100"/>
    <n v="100"/>
    <x v="0"/>
    <x v="0"/>
    <x v="0"/>
    <m/>
    <x v="0"/>
    <m/>
    <n v="5"/>
    <n v="8"/>
    <n v="0"/>
  </r>
  <r>
    <n v="424"/>
    <n v="424"/>
    <s v="Tom MORICE"/>
    <s v="MOTO29102014"/>
    <x v="11"/>
    <s v="P"/>
    <s v="O"/>
    <s v="adénoïdectomie + amygdalectomie"/>
    <x v="2"/>
    <x v="12"/>
    <x v="5"/>
    <x v="5"/>
    <x v="0"/>
    <x v="0"/>
    <x v="0"/>
    <d v="2021-11-26T00:00:00"/>
    <s v="A1"/>
    <s v="5ea59252-1424-4cd0-a648-eddbe6450991"/>
    <n v="7"/>
    <s v="Homme"/>
    <n v="130"/>
    <n v="27"/>
    <n v="16"/>
    <m/>
    <m/>
    <d v="1899-12-30T21:00:00"/>
    <d v="1899-12-30T07:20:00"/>
    <n v="620.5"/>
    <n v="573.5"/>
    <n v="92"/>
    <n v="47"/>
    <m/>
    <n v="14.5"/>
    <n v="201.5"/>
    <n v="7.6"/>
    <n v="1.7"/>
    <n v="53.8"/>
    <n v="25.6"/>
    <n v="18.899999999999999"/>
    <n v="76"/>
    <n v="28"/>
    <n v="2.7"/>
    <n v="72"/>
    <x v="53"/>
    <m/>
    <m/>
    <m/>
    <m/>
    <n v="0"/>
    <x v="4"/>
    <x v="3"/>
    <n v="3"/>
    <n v="0"/>
    <n v="2"/>
    <n v="18"/>
    <n v="23"/>
    <n v="9.8000000000000007"/>
    <n v="19.600000000000001"/>
    <x v="5"/>
    <n v="8.8000000000000007"/>
    <n v="0.9"/>
    <n v="0"/>
    <n v="3.1"/>
    <n v="1.8"/>
    <n v="11"/>
    <n v="1.2"/>
    <n v="81"/>
    <n v="96.6"/>
    <n v="0.5"/>
    <n v="67"/>
    <n v="200"/>
    <n v="54"/>
    <n v="1"/>
    <n v="38.9"/>
    <n v="12.6"/>
    <n v="3.6"/>
    <n v="88.8"/>
    <n v="88.8"/>
    <n v="100"/>
    <n v="100"/>
    <x v="0"/>
    <x v="0"/>
    <x v="0"/>
    <m/>
    <x v="0"/>
    <m/>
    <n v="10"/>
    <n v="10"/>
    <n v="0"/>
  </r>
  <r>
    <n v="425"/>
    <n v="425"/>
    <s v="Alexandre VICENT MAROUZE"/>
    <s v="VIMAAL15042015"/>
    <x v="7"/>
    <s v="P"/>
    <s v="O"/>
    <m/>
    <x v="2"/>
    <x v="3"/>
    <x v="9"/>
    <x v="7"/>
    <x v="10"/>
    <x v="0"/>
    <x v="0"/>
    <d v="2021-12-01T00:00:00"/>
    <s v="A1"/>
    <s v="4b2c06e3-dda1-4b27-99d9-216c14783755"/>
    <n v="6"/>
    <s v="Homme"/>
    <n v="119"/>
    <m/>
    <m/>
    <m/>
    <m/>
    <d v="1899-12-30T20:45:00"/>
    <d v="1899-12-30T07:17:00"/>
    <n v="602.20000000000005"/>
    <n v="586.5"/>
    <n v="97"/>
    <n v="15.7"/>
    <m/>
    <n v="30.4"/>
    <n v="145.5"/>
    <n v="7.3"/>
    <n v="6"/>
    <n v="47.9"/>
    <n v="19.899999999999999"/>
    <n v="26.2"/>
    <n v="61"/>
    <n v="24"/>
    <n v="2.4"/>
    <n v="50"/>
    <x v="74"/>
    <m/>
    <m/>
    <m/>
    <m/>
    <n v="73"/>
    <x v="89"/>
    <x v="16"/>
    <n v="3"/>
    <n v="0"/>
    <n v="1"/>
    <n v="25"/>
    <n v="29"/>
    <n v="9.8000000000000007"/>
    <n v="17.600000000000001"/>
    <x v="2"/>
    <n v="8.1999999999999993"/>
    <n v="1.1000000000000001"/>
    <n v="3.7"/>
    <n v="1.8"/>
    <n v="2.1"/>
    <n v="15"/>
    <n v="1.5"/>
    <n v="92"/>
    <n v="96.9"/>
    <n v="0"/>
    <n v="76"/>
    <n v="109"/>
    <n v="60"/>
    <n v="0"/>
    <n v="0"/>
    <n v="7.5"/>
    <n v="3.8"/>
    <n v="87.6"/>
    <n v="99.8"/>
    <n v="87.6"/>
    <n v="100"/>
    <x v="0"/>
    <x v="0"/>
    <x v="0"/>
    <m/>
    <x v="0"/>
    <m/>
    <n v="9"/>
    <n v="9"/>
    <n v="0"/>
  </r>
  <r>
    <n v="426"/>
    <n v="426"/>
    <s v="Maxence VICENT MAROUZE"/>
    <s v="VIMA24042011 "/>
    <x v="8"/>
    <s v="P"/>
    <s v="O"/>
    <m/>
    <x v="10"/>
    <x v="9"/>
    <x v="6"/>
    <x v="0"/>
    <x v="0"/>
    <x v="0"/>
    <x v="0"/>
    <d v="2021-12-01T00:00:00"/>
    <s v="A1"/>
    <s v="387ca74d-1ed8-4f57-804a-5ab47c31e511"/>
    <n v="10"/>
    <s v="Homme"/>
    <n v="145"/>
    <n v="34"/>
    <n v="16.2"/>
    <m/>
    <m/>
    <d v="1899-12-30T20:45:00"/>
    <d v="1899-12-30T07:18:00"/>
    <n v="604.70000000000005"/>
    <n v="574"/>
    <n v="95"/>
    <n v="30.7"/>
    <m/>
    <n v="27.6"/>
    <n v="140.5"/>
    <n v="9.1999999999999993"/>
    <n v="4.2"/>
    <n v="45.6"/>
    <n v="26"/>
    <n v="24.3"/>
    <n v="77"/>
    <n v="25"/>
    <n v="2.5"/>
    <n v="41"/>
    <x v="169"/>
    <m/>
    <m/>
    <m/>
    <m/>
    <n v="10"/>
    <x v="12"/>
    <x v="3"/>
    <n v="10"/>
    <n v="2"/>
    <n v="7"/>
    <n v="13"/>
    <n v="32"/>
    <n v="10.8"/>
    <n v="14.6"/>
    <x v="4"/>
    <n v="7.3"/>
    <n v="2.1"/>
    <n v="6"/>
    <n v="1.6"/>
    <n v="2.1"/>
    <n v="27"/>
    <n v="2.8"/>
    <n v="91"/>
    <n v="95.7"/>
    <n v="0"/>
    <n v="67"/>
    <n v="101"/>
    <n v="52"/>
    <n v="31.5"/>
    <n v="33.700000000000003"/>
    <n v="6.1"/>
    <n v="3.6"/>
    <n v="98.5"/>
    <n v="99.4"/>
    <n v="98.5"/>
    <n v="100"/>
    <x v="2"/>
    <x v="0"/>
    <x v="0"/>
    <m/>
    <x v="0"/>
    <m/>
    <n v="9"/>
    <n v="9"/>
    <n v="0"/>
  </r>
  <r>
    <n v="427"/>
    <n v="427"/>
    <s v="Lemmy LEVELEUX WOLTER"/>
    <s v="LEWOLE18072016"/>
    <x v="5"/>
    <s v="P"/>
    <s v="O"/>
    <m/>
    <x v="2"/>
    <x v="2"/>
    <x v="8"/>
    <x v="0"/>
    <x v="0"/>
    <x v="0"/>
    <x v="0"/>
    <d v="2021-12-03T00:00:00"/>
    <s v="A1"/>
    <s v="b63faaaa-d62b-4e41-8703-bae31a7f9421"/>
    <n v="5"/>
    <s v="Homme"/>
    <n v="116"/>
    <n v="22"/>
    <n v="16.3"/>
    <m/>
    <m/>
    <d v="1899-12-30T20:34:00"/>
    <d v="1899-12-30T07:42:00"/>
    <n v="631.5"/>
    <n v="599"/>
    <n v="95"/>
    <n v="32.5"/>
    <m/>
    <n v="36"/>
    <n v="151.5"/>
    <n v="10.3"/>
    <n v="5.3"/>
    <n v="46.1"/>
    <n v="24.5"/>
    <n v="24.2"/>
    <n v="97"/>
    <n v="26"/>
    <n v="2.5"/>
    <n v="144"/>
    <x v="33"/>
    <m/>
    <m/>
    <m/>
    <m/>
    <n v="245"/>
    <x v="134"/>
    <x v="71"/>
    <n v="4"/>
    <n v="1"/>
    <n v="1"/>
    <n v="18"/>
    <n v="24"/>
    <n v="13.4"/>
    <n v="23.1"/>
    <x v="5"/>
    <n v="4.5999999999999996"/>
    <n v="1.7"/>
    <n v="2.1"/>
    <n v="2.5"/>
    <n v="1.8"/>
    <n v="14"/>
    <n v="1.4"/>
    <n v="89"/>
    <n v="96.4"/>
    <n v="0.1"/>
    <n v="77"/>
    <n v="115"/>
    <n v="54"/>
    <n v="143.19999999999999"/>
    <n v="24.2"/>
    <n v="9.5"/>
    <n v="4.5"/>
    <n v="93.1"/>
    <n v="98.7"/>
    <n v="93.1"/>
    <n v="100"/>
    <x v="0"/>
    <x v="0"/>
    <x v="0"/>
    <m/>
    <x v="0"/>
    <m/>
    <n v="5"/>
    <n v="10"/>
    <n v="5"/>
  </r>
  <r>
    <n v="428"/>
    <n v="428"/>
    <s v="Foucauld PASQUIER"/>
    <s v="PAFO04022013"/>
    <x v="1"/>
    <s v="P"/>
    <s v="O"/>
    <m/>
    <x v="2"/>
    <x v="10"/>
    <x v="8"/>
    <x v="0"/>
    <x v="0"/>
    <x v="0"/>
    <x v="0"/>
    <d v="2021-12-07T00:00:00"/>
    <s v="A1"/>
    <s v="04bd127a-2cb2-4af2-b5af-6e6ca38bf19c"/>
    <n v="8"/>
    <s v="Homme"/>
    <n v="140"/>
    <n v="30"/>
    <n v="15.3"/>
    <m/>
    <m/>
    <d v="1899-12-30T21:45:00"/>
    <d v="1899-12-30T06:46:00"/>
    <n v="541.1"/>
    <n v="507"/>
    <n v="94"/>
    <n v="34.1"/>
    <m/>
    <n v="0.3"/>
    <n v="55.8"/>
    <n v="6.3"/>
    <n v="4.0999999999999996"/>
    <n v="47.2"/>
    <n v="23.7"/>
    <n v="25"/>
    <n v="48"/>
    <n v="16"/>
    <n v="1.8"/>
    <n v="70"/>
    <x v="23"/>
    <m/>
    <m/>
    <m/>
    <m/>
    <n v="69"/>
    <x v="135"/>
    <x v="23"/>
    <n v="7"/>
    <n v="5"/>
    <n v="10"/>
    <n v="27"/>
    <n v="49"/>
    <n v="15.9"/>
    <n v="24.4"/>
    <x v="1"/>
    <n v="15.7"/>
    <n v="2.5"/>
    <n v="7.6"/>
    <n v="3.4"/>
    <n v="3.3"/>
    <n v="31"/>
    <n v="3.7"/>
    <n v="92"/>
    <n v="96.4"/>
    <n v="0"/>
    <n v="66"/>
    <n v="108"/>
    <n v="51"/>
    <n v="228.4"/>
    <n v="41.7"/>
    <n v="6.9"/>
    <n v="3.4"/>
    <n v="81.5"/>
    <n v="99.9"/>
    <n v="81.5"/>
    <n v="100"/>
    <x v="0"/>
    <x v="0"/>
    <x v="0"/>
    <m/>
    <x v="0"/>
    <s v="Somnambulisme"/>
    <n v="9"/>
    <n v="10"/>
    <n v="1"/>
  </r>
  <r>
    <n v="429"/>
    <n v="429"/>
    <s v="Shannon EZANO"/>
    <s v="EZSH18112013"/>
    <x v="1"/>
    <s v="P"/>
    <s v="O"/>
    <m/>
    <x v="3"/>
    <x v="3"/>
    <x v="0"/>
    <x v="0"/>
    <x v="0"/>
    <x v="0"/>
    <x v="0"/>
    <d v="2021-12-07T00:00:00"/>
    <s v="A1"/>
    <s v="d60c4947-5b79-4681-8c29-f58f74f51730"/>
    <n v="8"/>
    <s v="Femme"/>
    <n v="130"/>
    <n v="31"/>
    <n v="18.3"/>
    <m/>
    <m/>
    <d v="1899-12-30T21:45:00"/>
    <d v="1899-12-30T07:00:00"/>
    <n v="545"/>
    <n v="525.5"/>
    <n v="96"/>
    <n v="19.5"/>
    <m/>
    <n v="9.6999999999999993"/>
    <n v="130.5"/>
    <n v="5.3"/>
    <n v="2.7"/>
    <n v="53.2"/>
    <n v="26.6"/>
    <n v="17.5"/>
    <n v="63"/>
    <n v="16"/>
    <n v="1.8"/>
    <n v="84"/>
    <x v="35"/>
    <m/>
    <m/>
    <m/>
    <m/>
    <n v="6"/>
    <x v="23"/>
    <x v="45"/>
    <n v="5"/>
    <n v="0"/>
    <n v="8"/>
    <n v="23"/>
    <n v="36"/>
    <n v="13.3"/>
    <n v="16"/>
    <x v="36"/>
    <n v="5.2"/>
    <n v="3.9"/>
    <n v="4.3"/>
    <n v="3.9"/>
    <n v="3"/>
    <n v="21"/>
    <n v="2.4"/>
    <n v="87"/>
    <n v="96.2"/>
    <n v="0.1"/>
    <n v="82"/>
    <n v="116"/>
    <n v="54"/>
    <n v="1"/>
    <n v="33.299999999999997"/>
    <n v="13"/>
    <n v="4.7"/>
    <n v="100"/>
    <n v="100"/>
    <n v="100"/>
    <n v="100"/>
    <x v="0"/>
    <x v="0"/>
    <x v="0"/>
    <m/>
    <x v="0"/>
    <m/>
    <s v="na"/>
    <s v="na"/>
    <s v="na"/>
  </r>
  <r>
    <n v="430"/>
    <n v="430"/>
    <s v="Lena PIEDELOUP"/>
    <s v="PILE06052011"/>
    <x v="8"/>
    <s v="P"/>
    <s v="O"/>
    <m/>
    <x v="2"/>
    <x v="12"/>
    <x v="8"/>
    <x v="0"/>
    <x v="0"/>
    <x v="0"/>
    <x v="0"/>
    <d v="2021-12-13T00:00:00"/>
    <s v="A1"/>
    <s v="0f8582e8-d660-46df-8df6-a56bda325315"/>
    <n v="10"/>
    <s v="Femme"/>
    <n v="143"/>
    <n v="37"/>
    <n v="18.100000000000001"/>
    <m/>
    <m/>
    <d v="1899-12-30T21:40:00"/>
    <d v="1899-12-30T07:08:00"/>
    <n v="557.5"/>
    <n v="504.5"/>
    <n v="90"/>
    <n v="53"/>
    <m/>
    <n v="11"/>
    <n v="76.5"/>
    <n v="11.3"/>
    <n v="6.5"/>
    <n v="53.6"/>
    <n v="22.1"/>
    <n v="17.7"/>
    <n v="66"/>
    <n v="26"/>
    <n v="2.8"/>
    <n v="127"/>
    <x v="153"/>
    <m/>
    <m/>
    <m/>
    <m/>
    <n v="0"/>
    <x v="4"/>
    <x v="3"/>
    <n v="0"/>
    <n v="0"/>
    <n v="5"/>
    <n v="81"/>
    <n v="86"/>
    <n v="12.6"/>
    <n v="13.1"/>
    <x v="123"/>
    <n v="4.7"/>
    <n v="11.4"/>
    <n v="9.8000000000000007"/>
    <n v="11.2"/>
    <n v="10"/>
    <n v="38"/>
    <n v="4.5"/>
    <n v="91"/>
    <n v="96.3"/>
    <n v="0"/>
    <n v="75"/>
    <n v="118"/>
    <n v="54"/>
    <n v="74.2"/>
    <n v="14.4"/>
    <n v="4.8"/>
    <n v="3.4"/>
    <n v="16.7"/>
    <n v="99.9"/>
    <n v="16.7"/>
    <n v="99.8"/>
    <x v="0"/>
    <x v="0"/>
    <x v="0"/>
    <m/>
    <x v="0"/>
    <m/>
    <n v="10"/>
    <n v="10"/>
    <n v="0"/>
  </r>
  <r>
    <n v="431"/>
    <n v="431"/>
    <s v="Hibato Allah BEN ZBIBA"/>
    <s v="BEZBHIAL08062011 "/>
    <x v="8"/>
    <s v="P"/>
    <s v="O"/>
    <m/>
    <x v="3"/>
    <x v="13"/>
    <x v="0"/>
    <x v="0"/>
    <x v="0"/>
    <x v="0"/>
    <x v="0"/>
    <d v="2021-12-17T00:00:00"/>
    <s v="A1"/>
    <s v="e40e88dc-1c8f-4870-94f6-d1e556bfb5b4"/>
    <n v="10"/>
    <s v="Femme"/>
    <m/>
    <m/>
    <m/>
    <m/>
    <m/>
    <d v="1899-12-30T21:30:00"/>
    <d v="1899-12-30T08:33:00"/>
    <n v="641.79999999999995"/>
    <n v="625.79999999999995"/>
    <n v="98"/>
    <n v="16"/>
    <m/>
    <n v="21.8"/>
    <n v="133"/>
    <n v="5.7"/>
    <n v="4"/>
    <n v="59.1"/>
    <n v="14.8"/>
    <n v="22.1"/>
    <n v="65"/>
    <n v="23"/>
    <n v="2.2000000000000002"/>
    <n v="74"/>
    <x v="170"/>
    <m/>
    <m/>
    <m/>
    <m/>
    <n v="0"/>
    <x v="4"/>
    <x v="3"/>
    <n v="1"/>
    <n v="0"/>
    <n v="0"/>
    <n v="26"/>
    <n v="27"/>
    <n v="17.8"/>
    <n v="19.399999999999999"/>
    <x v="67"/>
    <n v="4.3"/>
    <n v="2.1"/>
    <n v="3.8"/>
    <n v="0.7"/>
    <n v="1.9"/>
    <n v="7"/>
    <n v="0.7"/>
    <n v="93"/>
    <n v="97.8"/>
    <n v="0.1"/>
    <n v="65"/>
    <n v="113"/>
    <n v="25"/>
    <n v="0.3"/>
    <n v="75"/>
    <n v="5.6"/>
    <n v="3.6"/>
    <n v="88.4"/>
    <n v="98.2"/>
    <n v="100"/>
    <n v="88.4"/>
    <x v="0"/>
    <x v="0"/>
    <x v="0"/>
    <m/>
    <x v="0"/>
    <m/>
    <n v="10"/>
    <n v="10"/>
    <n v="0"/>
  </r>
  <r>
    <n v="432"/>
    <n v="432"/>
    <s v="Louise MERBAH DASSAUD"/>
    <s v="MEDALO15042018"/>
    <x v="10"/>
    <s v="P"/>
    <s v="O"/>
    <m/>
    <x v="10"/>
    <x v="0"/>
    <x v="0"/>
    <x v="0"/>
    <x v="0"/>
    <x v="0"/>
    <x v="0"/>
    <d v="2021-12-20T00:00:00"/>
    <s v="A1"/>
    <s v="d0699187-4faa-44d6-b12b-bb631faf890c"/>
    <n v="3"/>
    <s v="Femme"/>
    <n v="139"/>
    <n v="32"/>
    <n v="16.600000000000001"/>
    <m/>
    <m/>
    <d v="1899-12-30T21:30:00"/>
    <d v="1899-12-30T08:17:00"/>
    <n v="607.29999999999995"/>
    <n v="518"/>
    <n v="85"/>
    <n v="89.3"/>
    <m/>
    <n v="39.6"/>
    <n v="128"/>
    <n v="19.899999999999999"/>
    <n v="4.8"/>
    <n v="49.1"/>
    <n v="18.7"/>
    <n v="27.3"/>
    <n v="78"/>
    <n v="24"/>
    <n v="2.4"/>
    <n v="118"/>
    <x v="32"/>
    <m/>
    <m/>
    <m/>
    <m/>
    <n v="37"/>
    <x v="123"/>
    <x v="64"/>
    <n v="0"/>
    <n v="0"/>
    <n v="4"/>
    <n v="56"/>
    <n v="60"/>
    <n v="13.7"/>
    <n v="21.5"/>
    <x v="21"/>
    <n v="13.1"/>
    <n v="4.5999999999999996"/>
    <n v="11.4"/>
    <n v="6"/>
    <n v="7.1"/>
    <n v="8"/>
    <n v="0.9"/>
    <n v="95"/>
    <n v="97.2"/>
    <n v="0"/>
    <n v="74"/>
    <n v="112"/>
    <n v="54"/>
    <n v="90.4"/>
    <n v="41.4"/>
    <n v="16.899999999999999"/>
    <n v="2.9"/>
    <n v="87.3"/>
    <n v="95.3"/>
    <n v="87.3"/>
    <n v="100"/>
    <x v="0"/>
    <x v="0"/>
    <x v="0"/>
    <m/>
    <x v="0"/>
    <m/>
    <n v="10"/>
    <n v="10"/>
    <n v="0"/>
  </r>
  <r>
    <n v="433"/>
    <n v="433"/>
    <s v="Elisa PATERNI"/>
    <s v="PAEL10102008"/>
    <x v="6"/>
    <s v="P"/>
    <s v="O"/>
    <m/>
    <x v="1"/>
    <x v="6"/>
    <x v="0"/>
    <x v="0"/>
    <x v="0"/>
    <x v="0"/>
    <x v="0"/>
    <d v="2022-01-05T00:00:00"/>
    <s v="A1"/>
    <s v="350a48cd-925f-4970-8f88-3dc03cbd5260"/>
    <n v="13"/>
    <s v="Femme"/>
    <n v="163"/>
    <n v="43"/>
    <n v="16.2"/>
    <m/>
    <m/>
    <d v="1899-12-30T20:50:00"/>
    <d v="1899-12-30T06:59:00"/>
    <n v="600.9"/>
    <n v="540.5"/>
    <n v="90"/>
    <n v="60.4"/>
    <m/>
    <n v="8.5"/>
    <n v="118"/>
    <n v="11.3"/>
    <n v="8.4"/>
    <n v="53.8"/>
    <n v="17.899999999999999"/>
    <n v="19.8"/>
    <n v="95"/>
    <n v="36"/>
    <n v="3.6"/>
    <n v="95"/>
    <x v="125"/>
    <m/>
    <m/>
    <m/>
    <m/>
    <n v="1"/>
    <x v="97"/>
    <x v="3"/>
    <n v="2"/>
    <n v="0"/>
    <n v="0"/>
    <n v="51"/>
    <n v="53"/>
    <n v="10.8"/>
    <n v="31"/>
    <x v="7"/>
    <n v="11.2"/>
    <n v="4.5999999999999996"/>
    <n v="11.9"/>
    <n v="5.5"/>
    <n v="5"/>
    <n v="12"/>
    <n v="1.3"/>
    <n v="93"/>
    <n v="96.8"/>
    <n v="0"/>
    <n v="66"/>
    <n v="111"/>
    <n v="52"/>
    <n v="120.5"/>
    <n v="26.6"/>
    <n v="9.1999999999999993"/>
    <n v="3"/>
    <n v="99.6"/>
    <n v="99.6"/>
    <n v="100"/>
    <n v="100"/>
    <x v="0"/>
    <x v="0"/>
    <x v="0"/>
    <m/>
    <x v="0"/>
    <m/>
    <n v="8.5"/>
    <n v="9"/>
    <n v="0"/>
  </r>
  <r>
    <n v="434"/>
    <n v="434"/>
    <s v="Alana THIONVILLE"/>
    <s v="THAL19052009"/>
    <x v="3"/>
    <s v="P"/>
    <s v="O"/>
    <m/>
    <x v="10"/>
    <x v="3"/>
    <x v="1"/>
    <x v="6"/>
    <x v="0"/>
    <x v="0"/>
    <x v="0"/>
    <d v="2022-01-07T00:00:00"/>
    <s v="A1"/>
    <s v="3c654237-71c7-4bdd-990d-fb51a6374016"/>
    <n v="12"/>
    <s v="Femme"/>
    <n v="155"/>
    <n v="40"/>
    <n v="16.600000000000001"/>
    <m/>
    <m/>
    <d v="1899-12-30T22:35:00"/>
    <d v="1899-12-30T08:30:00"/>
    <n v="595.29999999999995"/>
    <n v="545.5"/>
    <n v="92"/>
    <n v="49.8"/>
    <m/>
    <n v="13.7"/>
    <n v="161.19999999999999"/>
    <n v="8.4"/>
    <n v="7.9"/>
    <n v="45.6"/>
    <n v="24.3"/>
    <n v="22.3"/>
    <n v="89"/>
    <n v="39"/>
    <n v="3.9"/>
    <n v="70"/>
    <x v="99"/>
    <m/>
    <m/>
    <m/>
    <m/>
    <n v="0"/>
    <x v="4"/>
    <x v="3"/>
    <n v="1"/>
    <n v="0"/>
    <n v="0"/>
    <n v="14"/>
    <n v="15"/>
    <n v="9.3000000000000007"/>
    <n v="19"/>
    <x v="41"/>
    <n v="3"/>
    <n v="1.3"/>
    <n v="1.7"/>
    <n v="0"/>
    <n v="1.3"/>
    <n v="4"/>
    <n v="0.4"/>
    <n v="94"/>
    <n v="97.4"/>
    <n v="0"/>
    <n v="89"/>
    <n v="128"/>
    <n v="63"/>
    <n v="19.399999999999999"/>
    <n v="4.3"/>
    <n v="2.9"/>
    <n v="3.5"/>
    <n v="91.3"/>
    <n v="99.9"/>
    <n v="91.3"/>
    <n v="100"/>
    <x v="0"/>
    <x v="0"/>
    <x v="0"/>
    <m/>
    <x v="0"/>
    <m/>
    <n v="10"/>
    <n v="10"/>
    <n v="0"/>
  </r>
  <r>
    <n v="435"/>
    <n v="435"/>
    <s v="Emeline LEBRUN"/>
    <s v="LEEM18102005"/>
    <x v="12"/>
    <s v="P"/>
    <s v="O"/>
    <m/>
    <x v="2"/>
    <x v="12"/>
    <x v="6"/>
    <x v="1"/>
    <x v="0"/>
    <x v="0"/>
    <x v="0"/>
    <d v="2022-01-11T00:00:00"/>
    <s v="A1"/>
    <s v="625f0b83-26c1-410c-a810-3e802b20e8d3"/>
    <n v="16"/>
    <s v="Femme"/>
    <n v="157"/>
    <n v="55"/>
    <n v="22.3"/>
    <m/>
    <m/>
    <d v="1899-12-30T22:20:00"/>
    <d v="1899-12-30T07:42:00"/>
    <n v="549"/>
    <n v="498.5"/>
    <n v="91"/>
    <n v="50.5"/>
    <m/>
    <n v="13"/>
    <n v="142.5"/>
    <n v="11.3"/>
    <n v="3.5"/>
    <n v="57.1"/>
    <n v="17.2"/>
    <n v="22.3"/>
    <n v="59"/>
    <n v="20"/>
    <n v="2.2000000000000002"/>
    <n v="202"/>
    <x v="171"/>
    <m/>
    <m/>
    <m/>
    <m/>
    <n v="80"/>
    <x v="19"/>
    <x v="72"/>
    <n v="2"/>
    <n v="0"/>
    <n v="0"/>
    <n v="83"/>
    <n v="85"/>
    <n v="11"/>
    <n v="19"/>
    <x v="123"/>
    <n v="40"/>
    <n v="1.7"/>
    <n v="24.7"/>
    <n v="1.7"/>
    <n v="9.4"/>
    <n v="23"/>
    <n v="2.8"/>
    <n v="92"/>
    <n v="95.5"/>
    <n v="0"/>
    <n v="80"/>
    <n v="114"/>
    <n v="63"/>
    <n v="19.899999999999999"/>
    <n v="42.4"/>
    <n v="15.4"/>
    <n v="3"/>
    <n v="100"/>
    <n v="100"/>
    <n v="100"/>
    <n v="100"/>
    <x v="0"/>
    <x v="0"/>
    <x v="0"/>
    <m/>
    <x v="0"/>
    <m/>
    <n v="2"/>
    <n v="7"/>
    <n v="9"/>
  </r>
  <r>
    <n v="436"/>
    <n v="436"/>
    <s v="Guillaume  PRIOUX"/>
    <s v="BRGU17092014"/>
    <x v="11"/>
    <s v="P"/>
    <s v="O"/>
    <m/>
    <x v="6"/>
    <x v="0"/>
    <x v="0"/>
    <x v="0"/>
    <x v="0"/>
    <x v="0"/>
    <x v="0"/>
    <d v="2022-01-14T00:00:00"/>
    <s v="A1"/>
    <s v="ab9aed90-c9b9-4c8e-89d5-2dcf761e5e06"/>
    <n v="7"/>
    <s v="Homme"/>
    <n v="125"/>
    <n v="24"/>
    <n v="15.4"/>
    <m/>
    <m/>
    <d v="1899-12-30T20:19:00"/>
    <d v="1899-12-30T07:58:00"/>
    <n v="669.5"/>
    <n v="581.5"/>
    <n v="87"/>
    <n v="88"/>
    <m/>
    <n v="29"/>
    <n v="123"/>
    <n v="16.8"/>
    <n v="3.5"/>
    <n v="46.9"/>
    <n v="24.9"/>
    <n v="24.6"/>
    <n v="95"/>
    <n v="45"/>
    <n v="4"/>
    <n v="144"/>
    <x v="24"/>
    <m/>
    <m/>
    <m/>
    <m/>
    <n v="97"/>
    <x v="136"/>
    <x v="73"/>
    <n v="1"/>
    <n v="0"/>
    <n v="6"/>
    <n v="67"/>
    <n v="74"/>
    <n v="13.3"/>
    <n v="25.1"/>
    <x v="77"/>
    <n v="5.9"/>
    <n v="8.1999999999999993"/>
    <n v="10"/>
    <n v="4.9000000000000004"/>
    <n v="5.7"/>
    <n v="23"/>
    <n v="2.4"/>
    <n v="63"/>
    <n v="95.9"/>
    <n v="1.3"/>
    <n v="61"/>
    <n v="107"/>
    <n v="48"/>
    <n v="130.4"/>
    <n v="29.4"/>
    <n v="12.1"/>
    <n v="3.5"/>
    <n v="92.1"/>
    <n v="92.1"/>
    <n v="99.3"/>
    <n v="100"/>
    <x v="0"/>
    <x v="0"/>
    <x v="0"/>
    <m/>
    <x v="0"/>
    <m/>
    <n v="9"/>
    <n v="9"/>
    <n v="1"/>
  </r>
  <r>
    <n v="437"/>
    <n v="437"/>
    <s v="Ayla DRAOU"/>
    <s v="DRAY02072011"/>
    <x v="8"/>
    <s v="P"/>
    <s v="O"/>
    <m/>
    <x v="10"/>
    <x v="10"/>
    <x v="2"/>
    <x v="5"/>
    <x v="6"/>
    <x v="0"/>
    <x v="0"/>
    <d v="2022-01-17T00:00:00"/>
    <s v="A1"/>
    <s v="75874e97-64e3-410b-a527-238660ee634a"/>
    <n v="10"/>
    <s v="Femme"/>
    <n v="133"/>
    <n v="32"/>
    <n v="18.100000000000001"/>
    <m/>
    <m/>
    <d v="1899-12-30T21:44:00"/>
    <d v="1899-12-30T07:19:00"/>
    <n v="490"/>
    <n v="477"/>
    <n v="97"/>
    <n v="13"/>
    <m/>
    <n v="84.5"/>
    <n v="77"/>
    <n v="17"/>
    <n v="3"/>
    <n v="49"/>
    <n v="22.3"/>
    <n v="25.7"/>
    <n v="41"/>
    <n v="14"/>
    <n v="1.7"/>
    <n v="18"/>
    <x v="172"/>
    <m/>
    <m/>
    <m/>
    <m/>
    <n v="7"/>
    <x v="50"/>
    <x v="3"/>
    <n v="1"/>
    <n v="0"/>
    <n v="0"/>
    <n v="4"/>
    <n v="5"/>
    <n v="10.3"/>
    <n v="21"/>
    <x v="124"/>
    <n v="2"/>
    <n v="0.2"/>
    <m/>
    <n v="0.6"/>
    <n v="0.4"/>
    <n v="3"/>
    <n v="0.4"/>
    <n v="91"/>
    <n v="96.7"/>
    <n v="0"/>
    <n v="77"/>
    <n v="107"/>
    <n v="61"/>
    <n v="1.8"/>
    <n v="20"/>
    <n v="1.8"/>
    <n v="3.3"/>
    <n v="99.9"/>
    <n v="99.9"/>
    <n v="100"/>
    <n v="100"/>
    <x v="0"/>
    <x v="0"/>
    <x v="1"/>
    <s v="Dysgraphie"/>
    <x v="0"/>
    <m/>
    <n v="10"/>
    <n v="10"/>
    <n v="0"/>
  </r>
  <r>
    <n v="438"/>
    <n v="438"/>
    <s v="Lou-Ann OGER"/>
    <s v="OGLOAN26112004"/>
    <x v="14"/>
    <s v="P"/>
    <s v="O"/>
    <m/>
    <x v="10"/>
    <x v="10"/>
    <x v="0"/>
    <x v="0"/>
    <x v="0"/>
    <x v="0"/>
    <x v="0"/>
    <d v="2022-01-20T00:00:00"/>
    <s v="A1"/>
    <s v="6f30392d-4202-4843-9e20-7d0a4badc263"/>
    <n v="17"/>
    <s v="Femme"/>
    <n v="161"/>
    <n v="45"/>
    <n v="17.399999999999999"/>
    <m/>
    <m/>
    <d v="1899-12-30T01:00:00"/>
    <d v="1899-12-30T10:47:00"/>
    <n v="507"/>
    <n v="485.5"/>
    <n v="96"/>
    <n v="21.5"/>
    <m/>
    <n v="80.5"/>
    <n v="77.5"/>
    <n v="17.399999999999999"/>
    <n v="3.3"/>
    <n v="61.2"/>
    <n v="14.2"/>
    <n v="21.3"/>
    <n v="57"/>
    <n v="21"/>
    <n v="2.5"/>
    <n v="114"/>
    <x v="124"/>
    <m/>
    <m/>
    <m/>
    <m/>
    <n v="5"/>
    <x v="23"/>
    <x v="5"/>
    <n v="1"/>
    <n v="0"/>
    <n v="1"/>
    <n v="7"/>
    <n v="9"/>
    <n v="15.2"/>
    <n v="23.5"/>
    <x v="47"/>
    <n v="3.5"/>
    <n v="0.5"/>
    <n v="0.8"/>
    <n v="1.2"/>
    <n v="0.7"/>
    <n v="3"/>
    <n v="0.4"/>
    <n v="87"/>
    <n v="95.7"/>
    <n v="3.1"/>
    <n v="53"/>
    <n v="90"/>
    <n v="41"/>
    <n v="54.4"/>
    <n v="1.9"/>
    <n v="6.2"/>
    <n v="3.3"/>
    <n v="99"/>
    <n v="99"/>
    <n v="100"/>
    <n v="100"/>
    <x v="0"/>
    <x v="0"/>
    <x v="0"/>
    <m/>
    <x v="0"/>
    <s v="Dépression"/>
    <n v="10"/>
    <n v="10"/>
    <n v="0"/>
  </r>
  <r>
    <n v="439"/>
    <n v="439"/>
    <s v="Clovis ROUSSET"/>
    <s v="ROCL28122007"/>
    <x v="9"/>
    <s v="P"/>
    <s v="O"/>
    <s v="orthodontique"/>
    <x v="6"/>
    <x v="0"/>
    <x v="0"/>
    <x v="0"/>
    <x v="0"/>
    <x v="0"/>
    <x v="0"/>
    <d v="2022-01-26T00:00:00"/>
    <s v="A1"/>
    <s v="d64ffafa-5a66-434e-bfe3-9f3a97796d61"/>
    <n v="14"/>
    <s v="Homme"/>
    <n v="180"/>
    <n v="67"/>
    <n v="20.7"/>
    <m/>
    <m/>
    <d v="1899-12-30T20:50:00"/>
    <d v="1899-12-30T07:09:00"/>
    <n v="575"/>
    <n v="514"/>
    <n v="89"/>
    <n v="61"/>
    <m/>
    <n v="43.3"/>
    <n v="115.5"/>
    <n v="16.899999999999999"/>
    <n v="4.0999999999999996"/>
    <n v="51.8"/>
    <n v="20.399999999999999"/>
    <n v="23.7"/>
    <n v="93"/>
    <n v="48"/>
    <n v="5"/>
    <n v="65"/>
    <x v="70"/>
    <m/>
    <m/>
    <m/>
    <m/>
    <n v="1"/>
    <x v="4"/>
    <x v="3"/>
    <n v="7"/>
    <n v="2"/>
    <n v="12"/>
    <n v="49"/>
    <n v="70"/>
    <n v="11.8"/>
    <n v="17.100000000000001"/>
    <x v="120"/>
    <n v="4.9000000000000004"/>
    <n v="9.1999999999999993"/>
    <n v="10.1"/>
    <n v="8"/>
    <n v="5.7"/>
    <n v="55"/>
    <n v="6.4"/>
    <n v="88"/>
    <n v="96.2"/>
    <n v="0.1"/>
    <n v="80"/>
    <n v="98"/>
    <n v="61"/>
    <n v="177.5"/>
    <n v="32.4"/>
    <n v="17.399999999999999"/>
    <n v="3.8"/>
    <n v="58.5"/>
    <n v="58.5"/>
    <n v="98.8"/>
    <n v="100"/>
    <x v="0"/>
    <x v="0"/>
    <x v="0"/>
    <m/>
    <x v="0"/>
    <s v="HPI"/>
    <n v="9"/>
    <n v="9"/>
    <s v="na"/>
  </r>
  <r>
    <n v="440"/>
    <n v="440"/>
    <s v="Mateo FRANCOIS"/>
    <s v="FRMA11012013"/>
    <x v="0"/>
    <s v="P"/>
    <s v="O"/>
    <s v="disjonction palatine"/>
    <x v="12"/>
    <x v="0"/>
    <x v="0"/>
    <x v="0"/>
    <x v="0"/>
    <x v="0"/>
    <x v="0"/>
    <d v="2022-01-26T00:00:00"/>
    <s v="A1"/>
    <s v="f2acf8e0-e4f1-492f-bf2a-dca1fc92e2f8"/>
    <n v="9"/>
    <s v="Homme"/>
    <n v="135"/>
    <n v="32"/>
    <n v="17.600000000000001"/>
    <m/>
    <m/>
    <d v="1899-12-30T19:30:00"/>
    <d v="1899-12-30T05:30:00"/>
    <n v="599.70000000000005"/>
    <n v="557.20000000000005"/>
    <n v="93"/>
    <n v="42.5"/>
    <m/>
    <n v="22.5"/>
    <n v="142"/>
    <n v="7.1"/>
    <n v="8.6999999999999993"/>
    <n v="43.4"/>
    <n v="23.9"/>
    <n v="24"/>
    <n v="87"/>
    <n v="28"/>
    <n v="2.8"/>
    <n v="85"/>
    <x v="0"/>
    <m/>
    <m/>
    <m/>
    <m/>
    <n v="3"/>
    <x v="104"/>
    <x v="3"/>
    <n v="2"/>
    <n v="1"/>
    <n v="3"/>
    <n v="24"/>
    <n v="30"/>
    <n v="12.4"/>
    <n v="23.4"/>
    <x v="16"/>
    <n v="4"/>
    <n v="3"/>
    <n v="5.9"/>
    <n v="1.6"/>
    <n v="3.1"/>
    <n v="5"/>
    <n v="0.5"/>
    <n v="93"/>
    <n v="97.5"/>
    <n v="0"/>
    <n v="56"/>
    <n v="100"/>
    <n v="40"/>
    <n v="34.200000000000003"/>
    <n v="18.7"/>
    <n v="10.8"/>
    <n v="3"/>
    <n v="100"/>
    <n v="100"/>
    <n v="100"/>
    <n v="100"/>
    <x v="0"/>
    <x v="0"/>
    <x v="0"/>
    <m/>
    <x v="0"/>
    <m/>
    <n v="10"/>
    <n v="10"/>
    <n v="2"/>
  </r>
  <r>
    <n v="441"/>
    <n v="441"/>
    <s v="Carla  ZANNOU"/>
    <s v="ZACA10042009"/>
    <x v="3"/>
    <s v="P"/>
    <s v="O"/>
    <s v="avancée mandibulaire ortho"/>
    <x v="2"/>
    <x v="0"/>
    <x v="0"/>
    <x v="0"/>
    <x v="0"/>
    <x v="0"/>
    <x v="0"/>
    <d v="2022-01-31T00:00:00"/>
    <s v="A1"/>
    <s v="7cc99892-f396-4729-8e63-9627d7a84d70"/>
    <n v="12"/>
    <s v="Femme"/>
    <n v="168"/>
    <n v="98"/>
    <n v="34.700000000000003"/>
    <m/>
    <m/>
    <d v="1899-12-30T23:30:00"/>
    <d v="1899-12-30T06:04:00"/>
    <n v="324"/>
    <n v="311"/>
    <n v="96"/>
    <n v="13"/>
    <m/>
    <n v="71"/>
    <n v="170.5"/>
    <n v="21.3"/>
    <n v="2.4"/>
    <n v="61.6"/>
    <n v="22.5"/>
    <n v="13.5"/>
    <n v="47"/>
    <n v="16"/>
    <n v="3"/>
    <n v="71"/>
    <x v="32"/>
    <m/>
    <m/>
    <m/>
    <m/>
    <n v="0"/>
    <x v="4"/>
    <x v="3"/>
    <n v="1"/>
    <n v="4"/>
    <n v="2"/>
    <n v="87"/>
    <n v="94"/>
    <n v="13.7"/>
    <n v="14.4"/>
    <x v="125"/>
    <n v="65.7"/>
    <n v="10.7"/>
    <n v="21.7"/>
    <n v="13.4"/>
    <n v="4.0999999999999996"/>
    <n v="78"/>
    <n v="15"/>
    <n v="83"/>
    <n v="96.6"/>
    <n v="0.8"/>
    <n v="93"/>
    <n v="120"/>
    <n v="70"/>
    <n v="267.39999999999998"/>
    <n v="100"/>
    <n v="30.1"/>
    <n v="4.9000000000000004"/>
    <n v="96.3"/>
    <n v="96.3"/>
    <n v="100"/>
    <n v="100"/>
    <x v="0"/>
    <x v="0"/>
    <x v="0"/>
    <m/>
    <x v="0"/>
    <m/>
    <s v="na"/>
    <s v="na"/>
    <s v="na"/>
  </r>
  <r>
    <n v="442"/>
    <n v="442"/>
    <s v="Mila AMERIO"/>
    <s v="AMMI02032011"/>
    <x v="8"/>
    <s v="P"/>
    <s v="O"/>
    <s v="disjoncteur palatin"/>
    <x v="3"/>
    <x v="12"/>
    <x v="7"/>
    <x v="7"/>
    <x v="5"/>
    <x v="4"/>
    <x v="3"/>
    <d v="2022-02-03T00:00:00"/>
    <s v="A1"/>
    <s v="994b2149-d604-4936-a8a1-6a050a7dbf66"/>
    <n v="10"/>
    <s v="Femme"/>
    <n v="141"/>
    <n v="31"/>
    <n v="15.6"/>
    <m/>
    <m/>
    <d v="1899-12-30T21:04:00"/>
    <d v="1899-12-30T07:24:00"/>
    <n v="581"/>
    <n v="485.5"/>
    <n v="84"/>
    <n v="95.5"/>
    <m/>
    <n v="38"/>
    <n v="131"/>
    <n v="21.6"/>
    <n v="5.6"/>
    <n v="59.8"/>
    <n v="16.899999999999999"/>
    <n v="17.7"/>
    <n v="63"/>
    <n v="25"/>
    <n v="2.6"/>
    <n v="88"/>
    <x v="51"/>
    <m/>
    <m/>
    <m/>
    <m/>
    <n v="0"/>
    <x v="4"/>
    <x v="3"/>
    <n v="2"/>
    <n v="0"/>
    <n v="0"/>
    <n v="19"/>
    <n v="21"/>
    <n v="12.2"/>
    <n v="18.100000000000001"/>
    <x v="67"/>
    <n v="6.3"/>
    <n v="1.8"/>
    <n v="2.9"/>
    <n v="2.5"/>
    <n v="2.2000000000000002"/>
    <n v="0"/>
    <n v="0"/>
    <n v="95"/>
    <n v="97.4"/>
    <n v="0"/>
    <n v="80"/>
    <n v="109"/>
    <n v="64"/>
    <n v="1.3"/>
    <n v="5.6"/>
    <n v="2.8"/>
    <m/>
    <n v="99.8"/>
    <n v="99.8"/>
    <n v="100"/>
    <n v="100"/>
    <x v="0"/>
    <x v="0"/>
    <x v="0"/>
    <m/>
    <x v="0"/>
    <m/>
    <n v="10"/>
    <n v="10"/>
    <n v="0"/>
  </r>
  <r>
    <n v="443"/>
    <n v="443"/>
    <s v="Eva BAZELAIS"/>
    <s v="BAEV09022013"/>
    <x v="1"/>
    <s v="P"/>
    <s v="O"/>
    <m/>
    <x v="2"/>
    <x v="6"/>
    <x v="8"/>
    <x v="9"/>
    <x v="5"/>
    <x v="0"/>
    <x v="0"/>
    <d v="2022-02-04T00:00:00"/>
    <s v="A1"/>
    <s v="fb75b14e-4d8b-4a02-8442-716921cd6702"/>
    <n v="8"/>
    <s v="Femme"/>
    <n v="144"/>
    <n v="59"/>
    <n v="28.5"/>
    <m/>
    <m/>
    <d v="1899-12-30T21:40:00"/>
    <d v="1899-12-30T06:01:00"/>
    <n v="427.1"/>
    <n v="410.1"/>
    <n v="96"/>
    <n v="17"/>
    <m/>
    <n v="74.5"/>
    <n v="164"/>
    <n v="18.2"/>
    <n v="9.4"/>
    <n v="54.5"/>
    <n v="19.899999999999999"/>
    <n v="16.2"/>
    <n v="124"/>
    <n v="12"/>
    <n v="1.7"/>
    <n v="72"/>
    <x v="125"/>
    <m/>
    <m/>
    <m/>
    <m/>
    <n v="7"/>
    <x v="12"/>
    <x v="3"/>
    <n v="0"/>
    <n v="1"/>
    <n v="0"/>
    <n v="21"/>
    <n v="22"/>
    <n v="8.1999999999999993"/>
    <n v="19.600000000000001"/>
    <x v="16"/>
    <n v="7.2"/>
    <n v="2.4"/>
    <n v="0"/>
    <n v="3.2"/>
    <n v="6.9"/>
    <n v="8"/>
    <n v="1.2"/>
    <n v="93"/>
    <n v="97.1"/>
    <n v="0"/>
    <n v="92"/>
    <n v="118"/>
    <n v="71"/>
    <n v="34.6"/>
    <n v="62.2"/>
    <n v="6.1"/>
    <n v="3.1"/>
    <n v="97"/>
    <n v="97"/>
    <n v="100"/>
    <n v="99.9"/>
    <x v="0"/>
    <x v="0"/>
    <x v="0"/>
    <m/>
    <x v="0"/>
    <s v="RPM"/>
    <n v="8"/>
    <n v="8"/>
    <n v="5"/>
  </r>
  <r>
    <n v="444"/>
    <n v="444"/>
    <s v="Wail KAIBI"/>
    <s v="KAWA04122007"/>
    <x v="9"/>
    <s v="P"/>
    <s v="O"/>
    <m/>
    <x v="2"/>
    <x v="12"/>
    <x v="1"/>
    <x v="6"/>
    <x v="3"/>
    <x v="0"/>
    <x v="0"/>
    <d v="2022-02-08T00:00:00"/>
    <s v="A1"/>
    <s v="d17cfb97-8a28-4be8-ba60-c77539567141"/>
    <n v="14"/>
    <s v="Homme"/>
    <n v="160"/>
    <n v="79"/>
    <n v="30.9"/>
    <m/>
    <m/>
    <d v="1899-12-30T21:30:00"/>
    <d v="1899-12-30T06:21:00"/>
    <n v="509.5"/>
    <n v="451"/>
    <n v="89"/>
    <n v="58.5"/>
    <m/>
    <n v="22"/>
    <n v="170"/>
    <n v="15.1"/>
    <n v="4.2"/>
    <n v="53"/>
    <n v="22.3"/>
    <n v="20.5"/>
    <n v="67"/>
    <n v="23"/>
    <n v="2.7"/>
    <n v="82"/>
    <x v="51"/>
    <m/>
    <m/>
    <m/>
    <m/>
    <n v="0"/>
    <x v="4"/>
    <x v="3"/>
    <n v="2"/>
    <n v="0"/>
    <n v="2"/>
    <n v="44"/>
    <n v="48"/>
    <n v="9.6"/>
    <n v="15.2"/>
    <x v="73"/>
    <n v="9.6999999999999993"/>
    <n v="5.5"/>
    <n v="6.5"/>
    <n v="6.2"/>
    <n v="4"/>
    <n v="30"/>
    <n v="4"/>
    <n v="83"/>
    <n v="95"/>
    <n v="0.2"/>
    <n v="65"/>
    <n v="105"/>
    <n v="48"/>
    <n v="108.4"/>
    <n v="65.3"/>
    <n v="26.6"/>
    <n v="4.3"/>
    <n v="97.1"/>
    <n v="99.7"/>
    <n v="97.1"/>
    <n v="100"/>
    <x v="0"/>
    <x v="0"/>
    <x v="0"/>
    <m/>
    <x v="0"/>
    <m/>
    <n v="2"/>
    <n v="2"/>
    <n v="5"/>
  </r>
  <r>
    <n v="445"/>
    <n v="445"/>
    <s v="Gabriel  KOSTER"/>
    <s v="KOGA22032013"/>
    <x v="1"/>
    <s v="P"/>
    <s v="O"/>
    <m/>
    <x v="10"/>
    <x v="0"/>
    <x v="0"/>
    <x v="0"/>
    <x v="0"/>
    <x v="0"/>
    <x v="0"/>
    <d v="2022-02-09T00:00:00"/>
    <s v="A1"/>
    <s v="651e4391-fc1f-4972-b6a3-c4e3f3bd8acb"/>
    <n v="8"/>
    <s v="Homme"/>
    <n v="140"/>
    <n v="29"/>
    <n v="14.8"/>
    <m/>
    <m/>
    <d v="1899-12-30T20:39:00"/>
    <d v="1899-12-30T06:31:00"/>
    <n v="577"/>
    <n v="534.5"/>
    <n v="93"/>
    <n v="42.5"/>
    <m/>
    <n v="14.5"/>
    <n v="128.5"/>
    <n v="9.6"/>
    <n v="6.5"/>
    <n v="49.6"/>
    <n v="19.100000000000001"/>
    <n v="24.9"/>
    <n v="82"/>
    <n v="34"/>
    <n v="3.5"/>
    <n v="92"/>
    <x v="117"/>
    <m/>
    <m/>
    <m/>
    <m/>
    <n v="14"/>
    <x v="100"/>
    <x v="16"/>
    <n v="9"/>
    <n v="0"/>
    <n v="1"/>
    <n v="17"/>
    <n v="27"/>
    <n v="13.8"/>
    <n v="18.3"/>
    <x v="2"/>
    <n v="6.3"/>
    <n v="1.9"/>
    <n v="3.8"/>
    <n v="2.7"/>
    <n v="2.1"/>
    <n v="13"/>
    <n v="1.5"/>
    <n v="89"/>
    <n v="97.3"/>
    <n v="0"/>
    <n v="78"/>
    <n v="112"/>
    <n v="61"/>
    <n v="0.3"/>
    <n v="12.5"/>
    <n v="20.2"/>
    <n v="4.5"/>
    <n v="94"/>
    <n v="100"/>
    <n v="99.1"/>
    <n v="94"/>
    <x v="1"/>
    <x v="0"/>
    <x v="0"/>
    <m/>
    <x v="0"/>
    <m/>
    <n v="3"/>
    <n v="10"/>
    <n v="5"/>
  </r>
  <r>
    <n v="446"/>
    <n v="446"/>
    <s v="Olivier GUYARD"/>
    <s v="GUOL24092016"/>
    <x v="5"/>
    <s v="P"/>
    <s v="O"/>
    <s v="adénoïdectomie"/>
    <x v="2"/>
    <x v="12"/>
    <x v="2"/>
    <x v="5"/>
    <x v="6"/>
    <x v="1"/>
    <x v="0"/>
    <d v="2022-02-09T00:00:00"/>
    <s v="A1"/>
    <s v="9a9c7f26-34f4-486d-8fb8-c55fd5832848"/>
    <n v="5"/>
    <s v="Homme"/>
    <n v="109"/>
    <n v="19"/>
    <n v="16"/>
    <m/>
    <m/>
    <d v="1899-12-30T22:00:00"/>
    <d v="1899-12-30T06:08:00"/>
    <n v="479"/>
    <n v="453"/>
    <n v="95"/>
    <n v="26"/>
    <m/>
    <n v="9.5"/>
    <n v="145.5"/>
    <n v="7.3"/>
    <n v="2.9"/>
    <n v="49"/>
    <n v="27.9"/>
    <n v="20.2"/>
    <n v="91"/>
    <n v="30"/>
    <n v="3.8"/>
    <n v="185"/>
    <x v="148"/>
    <m/>
    <m/>
    <m/>
    <m/>
    <n v="146"/>
    <x v="137"/>
    <x v="74"/>
    <n v="3"/>
    <n v="1"/>
    <n v="3"/>
    <n v="44"/>
    <n v="51"/>
    <n v="10"/>
    <n v="18.399999999999999"/>
    <x v="101"/>
    <n v="11.8"/>
    <n v="5.5"/>
    <n v="8.4"/>
    <n v="5.8"/>
    <n v="5.6"/>
    <n v="9"/>
    <n v="1.2"/>
    <n v="68"/>
    <n v="97.3"/>
    <n v="0.2"/>
    <n v="81"/>
    <n v="126"/>
    <n v="62"/>
    <n v="43.2"/>
    <n v="99"/>
    <n v="3"/>
    <n v="3.7"/>
    <n v="85.8"/>
    <n v="99.2"/>
    <n v="85.8"/>
    <n v="100"/>
    <x v="0"/>
    <x v="0"/>
    <x v="0"/>
    <m/>
    <x v="0"/>
    <m/>
    <n v="10"/>
    <n v="10"/>
    <n v="0"/>
  </r>
  <r>
    <n v="447"/>
    <n v="447"/>
    <s v="Axel  DE GUILLEBON"/>
    <s v="DEGUAX23112005"/>
    <x v="12"/>
    <s v="P"/>
    <s v="O"/>
    <m/>
    <x v="2"/>
    <x v="6"/>
    <x v="8"/>
    <x v="0"/>
    <x v="0"/>
    <x v="0"/>
    <x v="0"/>
    <d v="2022-02-10T00:00:00"/>
    <s v="A1"/>
    <s v="b8102c75-f5ea-434b-bcfb-481572e30f2d"/>
    <n v="16"/>
    <s v="Homme"/>
    <n v="170"/>
    <n v="56"/>
    <n v="19.399999999999999"/>
    <m/>
    <m/>
    <d v="1899-12-30T22:15:00"/>
    <d v="1899-12-30T08:57:00"/>
    <n v="624.79999999999995"/>
    <n v="581.79999999999995"/>
    <n v="93"/>
    <n v="43"/>
    <m/>
    <n v="17"/>
    <n v="92"/>
    <n v="9.3000000000000007"/>
    <n v="7.3"/>
    <n v="51.6"/>
    <n v="16.2"/>
    <n v="24.9"/>
    <n v="93"/>
    <n v="38"/>
    <n v="3.6"/>
    <n v="140"/>
    <x v="33"/>
    <m/>
    <m/>
    <m/>
    <m/>
    <n v="61"/>
    <x v="56"/>
    <x v="14"/>
    <n v="0"/>
    <n v="15"/>
    <n v="0"/>
    <n v="156"/>
    <n v="171"/>
    <n v="23.9"/>
    <n v="42.2"/>
    <x v="126"/>
    <n v="26.1"/>
    <n v="14.8"/>
    <n v="18.5"/>
    <n v="17.399999999999999"/>
    <n v="12.4"/>
    <n v="131"/>
    <n v="13.5"/>
    <n v="86"/>
    <n v="94.8"/>
    <n v="0.9"/>
    <n v="67"/>
    <n v="115"/>
    <n v="50"/>
    <n v="200"/>
    <n v="60.7"/>
    <n v="12.9"/>
    <n v="3.4"/>
    <n v="99.3"/>
    <n v="99.3"/>
    <n v="100"/>
    <n v="100"/>
    <x v="0"/>
    <x v="0"/>
    <x v="0"/>
    <m/>
    <x v="0"/>
    <m/>
    <s v="na"/>
    <n v="10"/>
    <n v="0"/>
  </r>
  <r>
    <n v="448"/>
    <n v="448"/>
    <s v="Samuel DAS NEVES POLANAH"/>
    <s v="DANEPOSA07122008"/>
    <x v="6"/>
    <s v="P"/>
    <s v="O"/>
    <s v="PPC --&gt; disjonction "/>
    <x v="2"/>
    <x v="2"/>
    <x v="0"/>
    <x v="0"/>
    <x v="0"/>
    <x v="0"/>
    <x v="0"/>
    <d v="2022-02-11T00:00:00"/>
    <s v="A1"/>
    <s v="acb01ce8-76fa-41a8-a408-579f419fec87"/>
    <n v="13"/>
    <s v="Homme"/>
    <n v="167"/>
    <n v="60"/>
    <n v="21.5"/>
    <m/>
    <m/>
    <d v="1899-12-30T22:44:00"/>
    <d v="1899-12-30T08:50:00"/>
    <n v="587"/>
    <n v="512.5"/>
    <n v="87"/>
    <n v="74.5"/>
    <m/>
    <n v="18.5"/>
    <n v="145"/>
    <n v="15.4"/>
    <n v="6.2"/>
    <n v="57.9"/>
    <n v="16.8"/>
    <n v="19.100000000000001"/>
    <n v="96"/>
    <n v="44"/>
    <n v="4.5"/>
    <n v="121"/>
    <x v="167"/>
    <m/>
    <m/>
    <m/>
    <m/>
    <n v="31"/>
    <x v="8"/>
    <x v="25"/>
    <n v="4"/>
    <n v="0"/>
    <n v="4"/>
    <n v="39"/>
    <n v="47"/>
    <n v="11.7"/>
    <n v="19.8"/>
    <x v="34"/>
    <n v="11"/>
    <n v="4.2"/>
    <n v="8.9"/>
    <n v="4.8"/>
    <n v="2.5"/>
    <n v="29"/>
    <n v="3.4"/>
    <n v="89"/>
    <n v="96.1"/>
    <n v="0"/>
    <n v="76"/>
    <n v="122"/>
    <n v="60"/>
    <n v="20.399999999999999"/>
    <n v="56.2"/>
    <n v="11.4"/>
    <n v="3.7"/>
    <n v="99.4"/>
    <n v="99.4"/>
    <n v="100"/>
    <n v="100"/>
    <x v="0"/>
    <x v="0"/>
    <x v="0"/>
    <m/>
    <x v="0"/>
    <m/>
    <n v="10"/>
    <n v="9"/>
    <n v="3"/>
  </r>
  <r>
    <n v="449"/>
    <n v="449"/>
    <s v="Thais MARCHAL"/>
    <s v="MATH28032019"/>
    <x v="15"/>
    <s v="P"/>
    <s v="O"/>
    <m/>
    <x v="2"/>
    <x v="6"/>
    <x v="2"/>
    <x v="9"/>
    <x v="11"/>
    <x v="7"/>
    <x v="0"/>
    <d v="2022-02-15T00:00:00"/>
    <s v="A1"/>
    <s v="43f68b87-0cb6-4a35-870a-ce219dfc661f"/>
    <n v="2"/>
    <s v="Homme"/>
    <n v="97"/>
    <n v="15"/>
    <n v="15.9"/>
    <m/>
    <m/>
    <d v="1899-12-30T21:44:00"/>
    <d v="1899-12-30T07:16:00"/>
    <n v="569"/>
    <n v="544.5"/>
    <n v="96"/>
    <n v="26.4"/>
    <m/>
    <n v="0.8"/>
    <n v="125.5"/>
    <n v="4.8"/>
    <n v="2.9"/>
    <n v="56"/>
    <n v="26"/>
    <n v="15.1"/>
    <n v="101"/>
    <n v="8"/>
    <n v="0.8"/>
    <n v="54"/>
    <x v="82"/>
    <m/>
    <m/>
    <m/>
    <m/>
    <n v="68"/>
    <x v="138"/>
    <x v="3"/>
    <n v="17"/>
    <n v="8"/>
    <n v="8"/>
    <n v="28"/>
    <n v="61"/>
    <n v="10.3"/>
    <n v="22.8"/>
    <x v="44"/>
    <n v="12.4"/>
    <n v="5.7"/>
    <n v="5.9"/>
    <n v="10.7"/>
    <n v="4.5"/>
    <n v="71"/>
    <n v="7.8"/>
    <n v="81"/>
    <n v="93.4"/>
    <n v="0.1"/>
    <n v="93"/>
    <n v="127"/>
    <n v="73"/>
    <n v="0.2"/>
    <n v="33.299999999999997"/>
    <n v="3.9"/>
    <n v="3.6"/>
    <n v="59.2"/>
    <n v="99.5"/>
    <n v="59.2"/>
    <n v="63.7"/>
    <x v="0"/>
    <x v="0"/>
    <x v="1"/>
    <s v="Dyslexie  Dysorthographie "/>
    <x v="0"/>
    <m/>
    <n v="4"/>
    <n v="0"/>
    <n v="10"/>
  </r>
  <r>
    <n v="450"/>
    <n v="450"/>
    <s v="Nolan  TREICH HUTTEAU"/>
    <s v="TRHUNO11022010"/>
    <x v="3"/>
    <s v="P"/>
    <s v="O"/>
    <m/>
    <x v="2"/>
    <x v="6"/>
    <x v="9"/>
    <x v="0"/>
    <x v="0"/>
    <x v="0"/>
    <x v="0"/>
    <d v="2022-02-16T00:00:00"/>
    <s v="A1"/>
    <s v="3f296ca9-71a8-4e54-8ab7-fbc616f4a3c5"/>
    <n v="12"/>
    <s v="Homme"/>
    <n v="157"/>
    <n v="59"/>
    <n v="23.9"/>
    <m/>
    <m/>
    <d v="1899-12-30T21:00:00"/>
    <d v="1899-12-30T05:56:00"/>
    <n v="525.9"/>
    <n v="477.4"/>
    <n v="91"/>
    <n v="48.5"/>
    <m/>
    <n v="9.6"/>
    <n v="76"/>
    <n v="10.9"/>
    <n v="5.0999999999999996"/>
    <n v="46.9"/>
    <n v="27.4"/>
    <n v="20.5"/>
    <n v="61"/>
    <n v="22"/>
    <n v="2.5"/>
    <n v="58"/>
    <x v="16"/>
    <m/>
    <m/>
    <m/>
    <m/>
    <n v="0"/>
    <x v="4"/>
    <x v="3"/>
    <n v="3"/>
    <n v="3"/>
    <n v="5"/>
    <n v="34"/>
    <n v="45"/>
    <n v="13.4"/>
    <n v="25.9"/>
    <x v="91"/>
    <n v="4.3"/>
    <n v="6"/>
    <n v="13.1"/>
    <n v="2.4"/>
    <n v="6.7"/>
    <n v="32"/>
    <n v="4"/>
    <n v="90"/>
    <n v="96.1"/>
    <n v="0"/>
    <n v="73"/>
    <n v="105"/>
    <n v="50"/>
    <n v="85.2"/>
    <n v="67.5"/>
    <n v="8.1999999999999993"/>
    <n v="3.7"/>
    <n v="95.8"/>
    <n v="99.7"/>
    <n v="95.8"/>
    <n v="100"/>
    <x v="0"/>
    <x v="0"/>
    <x v="0"/>
    <m/>
    <x v="0"/>
    <m/>
    <n v="10"/>
    <n v="10"/>
    <n v="0"/>
  </r>
  <r>
    <n v="451"/>
    <n v="451"/>
    <s v="Soline HAG"/>
    <s v="HASO05032016"/>
    <x v="5"/>
    <s v="P"/>
    <s v="O"/>
    <m/>
    <x v="10"/>
    <x v="6"/>
    <x v="2"/>
    <x v="0"/>
    <x v="0"/>
    <x v="0"/>
    <x v="0"/>
    <d v="2022-02-17T00:00:00"/>
    <s v="A1"/>
    <s v="2ad1edda-e8cd-4abc-8896-1816b30d8617"/>
    <n v="5"/>
    <s v="Femme"/>
    <n v="112"/>
    <n v="18"/>
    <n v="14.3"/>
    <m/>
    <m/>
    <d v="1899-12-30T20:05:00"/>
    <d v="1899-12-30T06:59:00"/>
    <n v="647.29999999999995"/>
    <n v="596.5"/>
    <n v="92"/>
    <n v="50.8"/>
    <m/>
    <n v="7"/>
    <n v="75"/>
    <n v="8.8000000000000007"/>
    <n v="4.9000000000000004"/>
    <n v="48.7"/>
    <n v="23.7"/>
    <n v="22.7"/>
    <n v="61"/>
    <n v="13"/>
    <n v="1.2"/>
    <n v="106"/>
    <x v="14"/>
    <m/>
    <m/>
    <m/>
    <m/>
    <n v="8"/>
    <x v="29"/>
    <x v="5"/>
    <n v="4"/>
    <n v="1"/>
    <n v="7"/>
    <n v="33"/>
    <n v="45"/>
    <n v="11.8"/>
    <n v="18.399999999999999"/>
    <x v="14"/>
    <n v="3.5"/>
    <n v="4.8"/>
    <n v="3.2"/>
    <n v="5.9"/>
    <n v="4.8"/>
    <n v="17"/>
    <n v="1.7"/>
    <n v="85"/>
    <n v="96"/>
    <n v="0.2"/>
    <n v="73"/>
    <n v="108"/>
    <n v="55"/>
    <n v="59.3"/>
    <n v="6.5"/>
    <n v="4.9000000000000004"/>
    <n v="3.4"/>
    <n v="89.1"/>
    <n v="99.8"/>
    <n v="100"/>
    <n v="89.1"/>
    <x v="0"/>
    <x v="0"/>
    <x v="0"/>
    <m/>
    <x v="0"/>
    <m/>
    <n v="9"/>
    <n v="9"/>
    <n v="5"/>
  </r>
  <r>
    <n v="452"/>
    <n v="452"/>
    <s v="Lucas HEURTEMOTTE"/>
    <s v="HELU19102017"/>
    <x v="2"/>
    <s v="P"/>
    <s v="O"/>
    <m/>
    <x v="10"/>
    <x v="10"/>
    <x v="8"/>
    <x v="1"/>
    <x v="3"/>
    <x v="0"/>
    <x v="0"/>
    <d v="2022-02-21T00:00:00"/>
    <s v="A1"/>
    <s v="15d0e687-d404-4071-989f-702097f650f9"/>
    <n v="4"/>
    <s v="Homme"/>
    <n v="108"/>
    <n v="18"/>
    <n v="15.4"/>
    <m/>
    <m/>
    <d v="1899-12-30T21:44:00"/>
    <d v="1899-12-30T07:25:00"/>
    <n v="572"/>
    <n v="555.5"/>
    <n v="97"/>
    <n v="16.5"/>
    <m/>
    <n v="8.5"/>
    <n v="64"/>
    <n v="4.3"/>
    <n v="3.7"/>
    <n v="49.7"/>
    <n v="22.2"/>
    <n v="24.4"/>
    <n v="71"/>
    <n v="28"/>
    <n v="2.9"/>
    <n v="121"/>
    <x v="54"/>
    <m/>
    <m/>
    <m/>
    <m/>
    <n v="4"/>
    <x v="6"/>
    <x v="5"/>
    <n v="6"/>
    <n v="0"/>
    <n v="7"/>
    <n v="27"/>
    <n v="40"/>
    <n v="12.3"/>
    <n v="14.8"/>
    <x v="60"/>
    <n v="4.4000000000000004"/>
    <n v="4.3"/>
    <n v="3.7"/>
    <n v="5.8"/>
    <n v="3.6"/>
    <n v="14"/>
    <n v="1.5"/>
    <n v="88"/>
    <n v="97"/>
    <n v="0.1"/>
    <n v="92"/>
    <n v="122"/>
    <n v="39"/>
    <n v="53"/>
    <n v="76.099999999999994"/>
    <n v="0"/>
    <n v="3.9"/>
    <n v="64.8"/>
    <n v="93.4"/>
    <n v="100"/>
    <n v="64.8"/>
    <x v="0"/>
    <x v="0"/>
    <x v="0"/>
    <m/>
    <x v="0"/>
    <m/>
    <s v="na"/>
    <n v="9"/>
    <n v="6"/>
  </r>
  <r>
    <n v="453"/>
    <n v="453"/>
    <s v="Augustin PROIA"/>
    <s v="PRAU16042010"/>
    <x v="4"/>
    <s v="P"/>
    <s v="O"/>
    <s v="orthodonti pour avancer la machoire"/>
    <x v="0"/>
    <x v="3"/>
    <x v="12"/>
    <x v="9"/>
    <x v="6"/>
    <x v="0"/>
    <x v="0"/>
    <d v="2022-03-01T00:00:00"/>
    <s v="A1"/>
    <s v="8d70e4d5-22e8-4f77-a2bc-18b68f9f7fcd"/>
    <n v="11"/>
    <s v="Homme"/>
    <n v="146"/>
    <n v="35"/>
    <n v="16.399999999999999"/>
    <m/>
    <m/>
    <d v="1899-12-30T20:30:00"/>
    <d v="1899-12-30T07:04:00"/>
    <n v="630"/>
    <n v="601.5"/>
    <n v="95"/>
    <n v="28.5"/>
    <m/>
    <n v="4"/>
    <n v="170.5"/>
    <n v="5.0999999999999996"/>
    <n v="6.6"/>
    <n v="52.5"/>
    <n v="20.399999999999999"/>
    <n v="20.5"/>
    <n v="87"/>
    <n v="39"/>
    <n v="3.7"/>
    <n v="159"/>
    <x v="97"/>
    <m/>
    <m/>
    <m/>
    <m/>
    <n v="33"/>
    <x v="124"/>
    <x v="37"/>
    <n v="4"/>
    <n v="0"/>
    <n v="3"/>
    <n v="37"/>
    <n v="44"/>
    <n v="15"/>
    <n v="17"/>
    <x v="24"/>
    <n v="11.2"/>
    <n v="2.6"/>
    <n v="6.6"/>
    <n v="3.5"/>
    <n v="3.3"/>
    <n v="12"/>
    <n v="1.2"/>
    <n v="85"/>
    <n v="96.9"/>
    <n v="0.2"/>
    <n v="74"/>
    <n v="108"/>
    <n v="58"/>
    <n v="169.2"/>
    <n v="28.6"/>
    <n v="3.5"/>
    <n v="3.3"/>
    <n v="99.1"/>
    <n v="99.1"/>
    <n v="100"/>
    <n v="100"/>
    <x v="0"/>
    <x v="0"/>
    <x v="0"/>
    <m/>
    <x v="0"/>
    <m/>
    <n v="9"/>
    <n v="9"/>
    <n v="0"/>
  </r>
  <r>
    <n v="454"/>
    <n v="454"/>
    <s v="Ilana LE ROUX"/>
    <s v="LEROIL20082017"/>
    <x v="2"/>
    <s v="P"/>
    <s v="O"/>
    <m/>
    <x v="2"/>
    <x v="6"/>
    <x v="12"/>
    <x v="6"/>
    <x v="8"/>
    <x v="0"/>
    <x v="0"/>
    <d v="2022-03-02T00:00:00"/>
    <s v="A1"/>
    <s v="dbe5011b-e7cb-48c9-906d-3b760c691718"/>
    <n v="4"/>
    <s v="Femme"/>
    <n v="109"/>
    <n v="21"/>
    <n v="17.7"/>
    <m/>
    <m/>
    <d v="1899-12-30T21:34:00"/>
    <d v="1899-12-30T08:40:00"/>
    <n v="665.6"/>
    <n v="594.5"/>
    <n v="89"/>
    <n v="71.099999999999994"/>
    <m/>
    <n v="37"/>
    <n v="210"/>
    <n v="10.7"/>
    <n v="5.6"/>
    <n v="47.7"/>
    <n v="22"/>
    <n v="24.8"/>
    <n v="56"/>
    <n v="11"/>
    <n v="1"/>
    <n v="234"/>
    <x v="173"/>
    <m/>
    <m/>
    <m/>
    <m/>
    <n v="96"/>
    <x v="19"/>
    <x v="75"/>
    <n v="7"/>
    <n v="0"/>
    <n v="6"/>
    <n v="70"/>
    <n v="83"/>
    <n v="12.4"/>
    <n v="13.8"/>
    <x v="58"/>
    <n v="7.3"/>
    <n v="8.6999999999999993"/>
    <n v="13.3"/>
    <n v="1.5"/>
    <n v="14.2"/>
    <n v="84"/>
    <n v="8.5"/>
    <n v="83"/>
    <n v="96.7"/>
    <n v="0.1"/>
    <n v="92"/>
    <n v="131"/>
    <n v="51"/>
    <n v="2.2000000000000002"/>
    <n v="41.7"/>
    <n v="5.4"/>
    <n v="3.5"/>
    <n v="58"/>
    <n v="58"/>
    <n v="100"/>
    <n v="100"/>
    <x v="0"/>
    <x v="0"/>
    <x v="0"/>
    <m/>
    <x v="0"/>
    <m/>
    <n v="10"/>
    <n v="10"/>
    <n v="2"/>
  </r>
  <r>
    <n v="455"/>
    <n v="455"/>
    <s v="Soren  VERDON"/>
    <s v="VESO12122012"/>
    <x v="0"/>
    <s v="P"/>
    <s v="O"/>
    <s v="disjonction palatine"/>
    <x v="10"/>
    <x v="3"/>
    <x v="0"/>
    <x v="0"/>
    <x v="0"/>
    <x v="0"/>
    <x v="0"/>
    <d v="2022-03-15T00:00:00"/>
    <s v="A1"/>
    <s v="275f099f-7a39-4422-8b3d-75f44bb19294"/>
    <n v="9"/>
    <s v="Homme"/>
    <n v="137"/>
    <n v="27"/>
    <n v="14.4"/>
    <m/>
    <m/>
    <d v="1899-12-30T21:03:00"/>
    <d v="1899-12-30T07:24:00"/>
    <n v="609"/>
    <n v="572"/>
    <n v="94"/>
    <n v="37"/>
    <m/>
    <n v="12"/>
    <n v="164.5"/>
    <n v="7.9"/>
    <n v="2.6"/>
    <n v="51.9"/>
    <n v="24.2"/>
    <n v="21.2"/>
    <n v="102"/>
    <n v="43"/>
    <n v="4.2"/>
    <n v="77"/>
    <x v="4"/>
    <m/>
    <m/>
    <m/>
    <m/>
    <n v="31"/>
    <x v="124"/>
    <x v="9"/>
    <n v="7"/>
    <n v="0"/>
    <n v="2"/>
    <n v="4"/>
    <n v="13"/>
    <n v="12.8"/>
    <n v="15"/>
    <x v="39"/>
    <n v="2.5"/>
    <n v="1.1000000000000001"/>
    <n v="1.1000000000000001"/>
    <n v="1.6"/>
    <n v="0.9"/>
    <n v="11"/>
    <n v="1.2"/>
    <n v="91"/>
    <n v="96.7"/>
    <n v="0"/>
    <n v="72"/>
    <n v="116"/>
    <n v="50"/>
    <n v="12.3"/>
    <n v="5.4"/>
    <n v="3.2"/>
    <n v="3.4"/>
    <n v="98.1"/>
    <n v="99.6"/>
    <n v="98.1"/>
    <n v="99.9"/>
    <x v="0"/>
    <x v="0"/>
    <x v="0"/>
    <m/>
    <x v="0"/>
    <m/>
    <n v="8"/>
    <n v="7"/>
    <n v="6"/>
  </r>
  <r>
    <n v="456"/>
    <n v="456"/>
    <s v="Malo MORIN"/>
    <s v="MOMA23092017"/>
    <x v="2"/>
    <s v="P"/>
    <s v="O"/>
    <m/>
    <x v="2"/>
    <x v="12"/>
    <x v="1"/>
    <x v="0"/>
    <x v="0"/>
    <x v="0"/>
    <x v="0"/>
    <d v="2022-03-23T00:00:00"/>
    <s v="A1"/>
    <s v="e720d1b0-433f-42f9-aaca-723fd649bd2b"/>
    <n v="4"/>
    <s v="Homme"/>
    <n v="108"/>
    <n v="18"/>
    <n v="15.4"/>
    <m/>
    <m/>
    <d v="1899-12-30T20:34:00"/>
    <d v="1899-12-30T07:00:00"/>
    <n v="623.70000000000005"/>
    <n v="584.70000000000005"/>
    <n v="94"/>
    <n v="39"/>
    <m/>
    <n v="2.2999999999999998"/>
    <n v="251.5"/>
    <n v="6.6"/>
    <n v="8.1999999999999993"/>
    <n v="46.5"/>
    <n v="30.2"/>
    <n v="15.1"/>
    <n v="109"/>
    <n v="30"/>
    <n v="2.9"/>
    <n v="123"/>
    <x v="87"/>
    <m/>
    <m/>
    <m/>
    <m/>
    <n v="67"/>
    <x v="84"/>
    <x v="6"/>
    <n v="2"/>
    <n v="6"/>
    <n v="3"/>
    <n v="12"/>
    <n v="23"/>
    <n v="13.1"/>
    <n v="16.7"/>
    <x v="5"/>
    <n v="2"/>
    <n v="2.4"/>
    <n v="2.2999999999999998"/>
    <n v="2.4"/>
    <n v="1.7"/>
    <n v="6"/>
    <n v="0.6"/>
    <n v="77"/>
    <n v="97.1"/>
    <n v="1.2"/>
    <n v="75"/>
    <n v="106"/>
    <n v="56"/>
    <n v="13.2"/>
    <n v="45.2"/>
    <n v="13.6"/>
    <n v="3.3"/>
    <n v="70"/>
    <n v="70"/>
    <n v="85.1"/>
    <n v="96.2"/>
    <x v="0"/>
    <x v="0"/>
    <x v="0"/>
    <m/>
    <x v="8"/>
    <m/>
    <n v="9"/>
    <n v="10"/>
    <n v="0"/>
  </r>
  <r>
    <n v="457"/>
    <n v="457"/>
    <s v="Imrane BOUKZINE"/>
    <s v="BOIM19052014"/>
    <x v="11"/>
    <s v="P"/>
    <s v="O"/>
    <m/>
    <x v="0"/>
    <x v="12"/>
    <x v="4"/>
    <x v="0"/>
    <x v="0"/>
    <x v="0"/>
    <x v="0"/>
    <d v="2022-03-30T00:00:00"/>
    <s v="A1"/>
    <s v="74e874e7-afbd-4456-8960-bf7ae3a8864d"/>
    <n v="7"/>
    <s v="Homme"/>
    <n v="135"/>
    <n v="29"/>
    <n v="15.9"/>
    <m/>
    <m/>
    <d v="1899-12-30T21:40:00"/>
    <d v="1899-12-30T07:33:00"/>
    <n v="593.4"/>
    <n v="525"/>
    <n v="88"/>
    <n v="68.400000000000006"/>
    <m/>
    <n v="27.9"/>
    <n v="170.9"/>
    <n v="11.5"/>
    <n v="8.3000000000000007"/>
    <n v="39.799999999999997"/>
    <n v="24"/>
    <n v="27.9"/>
    <n v="84"/>
    <n v="32"/>
    <n v="3.2"/>
    <n v="63"/>
    <x v="69"/>
    <m/>
    <m/>
    <m/>
    <m/>
    <n v="18"/>
    <x v="5"/>
    <x v="7"/>
    <n v="6"/>
    <n v="0"/>
    <n v="1"/>
    <n v="20"/>
    <n v="27"/>
    <n v="13.7"/>
    <n v="34"/>
    <x v="27"/>
    <n v="3.3"/>
    <n v="3"/>
    <n v="5.3"/>
    <n v="1.7"/>
    <n v="2.1"/>
    <n v="15"/>
    <n v="1.7"/>
    <n v="94"/>
    <n v="97.6"/>
    <n v="0"/>
    <n v="64"/>
    <n v="114"/>
    <n v="48"/>
    <n v="2.7"/>
    <n v="71.400000000000006"/>
    <n v="6.1"/>
    <n v="3"/>
    <n v="93.3"/>
    <n v="99.1"/>
    <n v="93.3"/>
    <n v="100"/>
    <x v="1"/>
    <x v="0"/>
    <x v="0"/>
    <m/>
    <x v="0"/>
    <m/>
    <n v="10"/>
    <n v="10"/>
    <n v="5"/>
  </r>
  <r>
    <n v="458"/>
    <n v="458"/>
    <s v="Adrien  CIMMINO"/>
    <s v="CIAD07112008"/>
    <x v="6"/>
    <s v="P"/>
    <s v="O"/>
    <m/>
    <x v="2"/>
    <x v="3"/>
    <x v="1"/>
    <x v="6"/>
    <x v="0"/>
    <x v="0"/>
    <x v="0"/>
    <d v="2022-04-01T00:00:00"/>
    <s v="A1"/>
    <s v="aea552bc-6426-4eb9-9a69-7c1dae2afb4e"/>
    <n v="13"/>
    <s v="Homme"/>
    <n v="167"/>
    <n v="46"/>
    <n v="16.5"/>
    <m/>
    <m/>
    <d v="1899-12-30T23:19:00"/>
    <d v="1899-12-30T09:06:00"/>
    <n v="587"/>
    <n v="562"/>
    <n v="96"/>
    <n v="25"/>
    <m/>
    <n v="8"/>
    <n v="79.5"/>
    <n v="4.3"/>
    <n v="2.7"/>
    <n v="59.2"/>
    <n v="13.3"/>
    <n v="24.9"/>
    <n v="62"/>
    <n v="23"/>
    <n v="2.4"/>
    <n v="106"/>
    <x v="80"/>
    <m/>
    <m/>
    <m/>
    <m/>
    <n v="93"/>
    <x v="42"/>
    <x v="13"/>
    <n v="0"/>
    <n v="24"/>
    <n v="2"/>
    <n v="71"/>
    <n v="97"/>
    <n v="14.9"/>
    <n v="27.8"/>
    <x v="127"/>
    <n v="23.1"/>
    <n v="6.1"/>
    <n v="25.2"/>
    <n v="3"/>
    <n v="7.2"/>
    <n v="42"/>
    <n v="4.4000000000000004"/>
    <n v="88"/>
    <n v="96.1"/>
    <n v="0"/>
    <n v="63"/>
    <n v="112"/>
    <n v="46"/>
    <n v="50.9"/>
    <n v="92.2"/>
    <n v="11.7"/>
    <n v="3.3"/>
    <n v="99.9"/>
    <n v="99.9"/>
    <n v="100"/>
    <n v="100"/>
    <x v="0"/>
    <x v="0"/>
    <x v="1"/>
    <s v="Dyslexie  Dysorthographie"/>
    <x v="0"/>
    <m/>
    <s v="na"/>
    <s v="na"/>
    <s v="na"/>
  </r>
  <r>
    <n v="459"/>
    <n v="459"/>
    <s v="Shainez HASSEN"/>
    <s v="HASH18092015"/>
    <x v="7"/>
    <s v="P"/>
    <s v="O"/>
    <m/>
    <x v="8"/>
    <x v="0"/>
    <x v="0"/>
    <x v="0"/>
    <x v="0"/>
    <x v="0"/>
    <x v="0"/>
    <d v="2022-04-14T00:00:00"/>
    <s v="A1"/>
    <s v="619a333d-eb51-4a1e-8440-23a00b9ca2fa"/>
    <n v="6"/>
    <s v="Femme"/>
    <n v="127"/>
    <n v="30"/>
    <n v="18.600000000000001"/>
    <m/>
    <m/>
    <d v="1899-12-30T19:59:00"/>
    <d v="1899-12-30T07:40:00"/>
    <n v="700.8"/>
    <n v="643.70000000000005"/>
    <n v="92"/>
    <n v="57"/>
    <m/>
    <n v="28"/>
    <n v="108"/>
    <n v="8.1"/>
    <n v="5.3"/>
    <n v="49.1"/>
    <n v="16.899999999999999"/>
    <n v="28.7"/>
    <n v="83"/>
    <n v="34"/>
    <n v="2.9"/>
    <n v="110"/>
    <x v="117"/>
    <m/>
    <m/>
    <m/>
    <m/>
    <n v="7"/>
    <x v="29"/>
    <x v="3"/>
    <n v="1"/>
    <n v="1"/>
    <n v="0"/>
    <n v="11"/>
    <n v="13"/>
    <n v="13.1"/>
    <n v="16.8"/>
    <x v="25"/>
    <n v="1.9"/>
    <n v="0.9"/>
    <n v="2.2000000000000002"/>
    <n v="0.6"/>
    <n v="1.2"/>
    <n v="0"/>
    <n v="0"/>
    <n v="92"/>
    <n v="97.7"/>
    <n v="0"/>
    <n v="78"/>
    <n v="110"/>
    <n v="55"/>
    <n v="142.4"/>
    <n v="34.9"/>
    <n v="2.8"/>
    <m/>
    <n v="99.2"/>
    <n v="99.2"/>
    <n v="100"/>
    <n v="100"/>
    <x v="0"/>
    <x v="0"/>
    <x v="0"/>
    <m/>
    <x v="9"/>
    <m/>
    <n v="6"/>
    <n v="3"/>
    <n v="10"/>
  </r>
  <r>
    <n v="460"/>
    <n v="460"/>
    <s v="Charlotte KEUSCH"/>
    <s v="KECHA27072015"/>
    <x v="7"/>
    <s v="P"/>
    <s v="O"/>
    <m/>
    <x v="2"/>
    <x v="2"/>
    <x v="12"/>
    <x v="7"/>
    <x v="0"/>
    <x v="0"/>
    <x v="0"/>
    <d v="2022-04-20T00:00:00"/>
    <s v="A1"/>
    <s v="7f564511-745e-4496-bf55-c64e38c474f9"/>
    <n v="6"/>
    <s v="Femme"/>
    <n v="124"/>
    <n v="23"/>
    <n v="15"/>
    <m/>
    <m/>
    <d v="1899-12-30T20:30:00"/>
    <d v="1899-12-30T07:17:00"/>
    <n v="603.5"/>
    <n v="519"/>
    <n v="86"/>
    <n v="84.6"/>
    <m/>
    <n v="43.5"/>
    <n v="239.5"/>
    <n v="19.8"/>
    <n v="5"/>
    <n v="57.3"/>
    <n v="23.6"/>
    <n v="14.1"/>
    <n v="96"/>
    <n v="33"/>
    <n v="3.3"/>
    <n v="176"/>
    <x v="111"/>
    <m/>
    <m/>
    <m/>
    <m/>
    <n v="43"/>
    <x v="27"/>
    <x v="7"/>
    <n v="13"/>
    <n v="8"/>
    <n v="33"/>
    <n v="92"/>
    <n v="146"/>
    <n v="10.7"/>
    <n v="18.2"/>
    <x v="128"/>
    <n v="18.899999999999999"/>
    <n v="16.5"/>
    <n v="23.1"/>
    <n v="9.1"/>
    <n v="10.8"/>
    <n v="65"/>
    <n v="7.5"/>
    <n v="83"/>
    <n v="95.9"/>
    <n v="2.9"/>
    <n v="76"/>
    <n v="120"/>
    <n v="61"/>
    <n v="19.2"/>
    <n v="70.099999999999994"/>
    <n v="7.6"/>
    <n v="3.6"/>
    <n v="94.4"/>
    <n v="99.9"/>
    <n v="100"/>
    <n v="94.4"/>
    <x v="0"/>
    <x v="0"/>
    <x v="0"/>
    <m/>
    <x v="0"/>
    <m/>
    <n v="10"/>
    <n v="10"/>
    <n v="0"/>
  </r>
  <r>
    <n v="461"/>
    <n v="461"/>
    <s v="Sophie RAVIER"/>
    <s v="RASO19032009"/>
    <x v="6"/>
    <s v="P"/>
    <s v="O"/>
    <s v="disjonction palatine"/>
    <x v="1"/>
    <x v="0"/>
    <x v="0"/>
    <x v="0"/>
    <x v="0"/>
    <x v="0"/>
    <x v="0"/>
    <d v="2022-04-21T00:00:00"/>
    <s v="A1"/>
    <s v="3f8161e9-c869-47a9-861b-6eaa606c85b2"/>
    <n v="13"/>
    <s v="Femme"/>
    <n v="160"/>
    <n v="55"/>
    <n v="21.5"/>
    <m/>
    <m/>
    <d v="1899-12-30T22:30:00"/>
    <d v="1899-12-30T07:26:00"/>
    <n v="520.5"/>
    <n v="515.5"/>
    <n v="99"/>
    <n v="5"/>
    <m/>
    <n v="15.2"/>
    <n v="81.5"/>
    <n v="3.8"/>
    <n v="2.9"/>
    <n v="44.9"/>
    <n v="34.5"/>
    <n v="17.7"/>
    <n v="67"/>
    <n v="10"/>
    <n v="1.2"/>
    <n v="153"/>
    <x v="38"/>
    <m/>
    <m/>
    <m/>
    <m/>
    <n v="38"/>
    <x v="107"/>
    <x v="3"/>
    <n v="10"/>
    <n v="32"/>
    <n v="4"/>
    <n v="89"/>
    <n v="135"/>
    <n v="15.3"/>
    <n v="20.7"/>
    <x v="129"/>
    <n v="6.6"/>
    <n v="17.7"/>
    <n v="17"/>
    <n v="14.6"/>
    <n v="8.3000000000000007"/>
    <n v="127"/>
    <n v="14.8"/>
    <n v="87"/>
    <n v="95"/>
    <n v="0.1"/>
    <n v="85"/>
    <n v="114"/>
    <n v="54"/>
    <n v="134.1"/>
    <n v="41.3"/>
    <n v="21.2"/>
    <n v="3.7"/>
    <n v="99.8"/>
    <n v="99.8"/>
    <n v="100"/>
    <n v="100"/>
    <x v="1"/>
    <x v="0"/>
    <x v="1"/>
    <s v="Tb apprentissage"/>
    <x v="0"/>
    <m/>
    <n v="10"/>
    <n v="10"/>
    <n v="0"/>
  </r>
  <r>
    <n v="462"/>
    <n v="462"/>
    <s v="Mathis ILIAS"/>
    <s v="ILMA14062016"/>
    <x v="5"/>
    <s v="P"/>
    <s v="O"/>
    <m/>
    <x v="10"/>
    <x v="10"/>
    <x v="8"/>
    <x v="1"/>
    <x v="6"/>
    <x v="0"/>
    <x v="0"/>
    <d v="2022-04-26T00:00:00"/>
    <s v="A1"/>
    <s v="03e8b771-a38b-4fd6-a22e-551c38f09fdd"/>
    <n v="5"/>
    <s v="Homme"/>
    <n v="122"/>
    <n v="25"/>
    <n v="16.8"/>
    <m/>
    <m/>
    <d v="1899-12-30T20:53:00"/>
    <d v="1899-12-30T06:05:00"/>
    <n v="547.5"/>
    <n v="527"/>
    <n v="96"/>
    <n v="20.5"/>
    <m/>
    <n v="4.5"/>
    <n v="62.5"/>
    <n v="4.5"/>
    <n v="2.8"/>
    <n v="44.3"/>
    <n v="30.7"/>
    <n v="22.1"/>
    <n v="85"/>
    <n v="27"/>
    <n v="3"/>
    <n v="160"/>
    <x v="147"/>
    <m/>
    <m/>
    <m/>
    <m/>
    <n v="107"/>
    <x v="130"/>
    <x v="59"/>
    <n v="9"/>
    <n v="1"/>
    <n v="3"/>
    <n v="15"/>
    <n v="28"/>
    <n v="14.8"/>
    <n v="14.7"/>
    <x v="16"/>
    <n v="3.6"/>
    <n v="3.1"/>
    <n v="5.8"/>
    <n v="2.5"/>
    <n v="2.2000000000000002"/>
    <n v="16"/>
    <n v="1.8"/>
    <n v="87"/>
    <n v="97.2"/>
    <n v="0"/>
    <n v="75"/>
    <n v="113"/>
    <n v="57"/>
    <n v="20.9"/>
    <n v="29.4"/>
    <n v="2.6"/>
    <n v="4.5999999999999996"/>
    <n v="59.8"/>
    <n v="96.8"/>
    <n v="59.8"/>
    <n v="100"/>
    <x v="0"/>
    <x v="0"/>
    <x v="0"/>
    <m/>
    <x v="0"/>
    <m/>
    <n v="5"/>
    <n v="5"/>
    <n v="4"/>
  </r>
  <r>
    <n v="463"/>
    <n v="463"/>
    <s v="Victor DEDDE"/>
    <s v="DEVI13062014"/>
    <x v="11"/>
    <s v="P"/>
    <s v="O"/>
    <m/>
    <x v="2"/>
    <x v="9"/>
    <x v="2"/>
    <x v="7"/>
    <x v="0"/>
    <x v="0"/>
    <x v="0"/>
    <d v="2022-04-29T00:00:00"/>
    <s v="A1"/>
    <s v="70392e45-a718-4f14-8f11-8a2e0d45de07"/>
    <n v="7"/>
    <s v="Homme"/>
    <n v="131"/>
    <n v="23"/>
    <n v="13.4"/>
    <m/>
    <m/>
    <d v="1899-12-30T21:30:00"/>
    <d v="1899-12-30T07:33:00"/>
    <n v="603"/>
    <n v="529.5"/>
    <n v="88"/>
    <n v="73.5"/>
    <m/>
    <n v="40.299999999999997"/>
    <n v="167.8"/>
    <n v="12.2"/>
    <n v="3.8"/>
    <n v="41.6"/>
    <n v="27"/>
    <n v="27.6"/>
    <n v="73"/>
    <n v="30"/>
    <n v="3"/>
    <n v="75"/>
    <x v="73"/>
    <m/>
    <m/>
    <m/>
    <m/>
    <n v="11"/>
    <x v="82"/>
    <x v="7"/>
    <n v="0"/>
    <n v="2"/>
    <n v="4"/>
    <n v="13"/>
    <n v="19"/>
    <n v="15.2"/>
    <n v="20.100000000000001"/>
    <x v="119"/>
    <n v="5.3"/>
    <n v="0.9"/>
    <n v="3.1"/>
    <n v="1.9"/>
    <n v="2.2999999999999998"/>
    <n v="6"/>
    <n v="0.7"/>
    <n v="57"/>
    <n v="97.8"/>
    <n v="0.2"/>
    <n v="72"/>
    <n v="113"/>
    <n v="51"/>
    <n v="36.700000000000003"/>
    <n v="54.7"/>
    <n v="8.8000000000000007"/>
    <n v="3.8"/>
    <n v="53.7"/>
    <n v="66.2"/>
    <n v="53.7"/>
    <n v="100"/>
    <x v="0"/>
    <x v="1"/>
    <x v="0"/>
    <m/>
    <x v="0"/>
    <m/>
    <n v="10"/>
    <n v="10"/>
    <n v="2"/>
  </r>
  <r>
    <n v="464"/>
    <n v="464"/>
    <s v="Sebil SAID"/>
    <s v="SASE16042007"/>
    <x v="13"/>
    <s v="P"/>
    <s v="O"/>
    <s v="disjonction"/>
    <x v="10"/>
    <x v="0"/>
    <x v="0"/>
    <x v="0"/>
    <x v="0"/>
    <x v="0"/>
    <x v="0"/>
    <d v="2022-05-02T00:00:00"/>
    <s v="A1"/>
    <s v="aa4fa74b-d604-4b6d-a0a0-c5a4f796a825"/>
    <n v="15"/>
    <s v="Homme"/>
    <n v="186"/>
    <n v="67"/>
    <n v="19.399999999999999"/>
    <m/>
    <m/>
    <d v="1899-12-30T21:02:00"/>
    <d v="1899-12-30T10:07:00"/>
    <n v="784.7"/>
    <n v="670.7"/>
    <n v="85"/>
    <n v="114"/>
    <m/>
    <n v="0"/>
    <n v="53"/>
    <n v="14.5"/>
    <n v="3.7"/>
    <n v="53.7"/>
    <n v="11.8"/>
    <n v="30.8"/>
    <n v="89"/>
    <n v="25"/>
    <n v="1.9"/>
    <n v="54"/>
    <x v="143"/>
    <m/>
    <m/>
    <m/>
    <m/>
    <n v="0"/>
    <x v="4"/>
    <x v="3"/>
    <n v="0"/>
    <n v="4"/>
    <n v="6"/>
    <n v="22"/>
    <n v="32"/>
    <n v="16.3"/>
    <n v="29.6"/>
    <x v="89"/>
    <n v="4.5999999999999996"/>
    <n v="2.1"/>
    <n v="3"/>
    <n v="2.7"/>
    <n v="1.5"/>
    <n v="30"/>
    <n v="2.7"/>
    <n v="86"/>
    <n v="91.2"/>
    <n v="18.7"/>
    <n v="49"/>
    <n v="96"/>
    <n v="39"/>
    <n v="3.3"/>
    <n v="16.7"/>
    <n v="3.3"/>
    <n v="3.5"/>
    <n v="99.7"/>
    <n v="99.7"/>
    <n v="100"/>
    <n v="100"/>
    <x v="0"/>
    <x v="0"/>
    <x v="0"/>
    <m/>
    <x v="0"/>
    <m/>
    <n v="10"/>
    <n v="10"/>
    <n v="5"/>
  </r>
  <r>
    <n v="465"/>
    <n v="465"/>
    <s v="Grégoire WALDMAN"/>
    <s v="WAGR06072015"/>
    <x v="7"/>
    <s v="P"/>
    <s v="O"/>
    <m/>
    <x v="2"/>
    <x v="3"/>
    <x v="0"/>
    <x v="0"/>
    <x v="0"/>
    <x v="0"/>
    <x v="0"/>
    <d v="2022-05-06T00:00:00"/>
    <s v="A1"/>
    <s v="46db427c-a8e5-441b-8d5f-757cdf2d33e6"/>
    <n v="6"/>
    <s v="Homme"/>
    <n v="123"/>
    <n v="23"/>
    <n v="15.2"/>
    <m/>
    <m/>
    <d v="1899-12-30T21:30:00"/>
    <d v="1899-12-30T09:52:00"/>
    <n v="493"/>
    <n v="479.7"/>
    <n v="97"/>
    <n v="13.3"/>
    <m/>
    <n v="37.5"/>
    <n v="89.5"/>
    <n v="9.6"/>
    <n v="1.6"/>
    <n v="65.3"/>
    <n v="21.5"/>
    <n v="11.6"/>
    <n v="64"/>
    <n v="24"/>
    <n v="2.9"/>
    <n v="116"/>
    <x v="165"/>
    <m/>
    <m/>
    <m/>
    <m/>
    <n v="30"/>
    <x v="8"/>
    <x v="41"/>
    <n v="3"/>
    <n v="0"/>
    <n v="9"/>
    <n v="27"/>
    <n v="39"/>
    <n v="14.5"/>
    <n v="18.399999999999999"/>
    <x v="23"/>
    <n v="5.4"/>
    <n v="4.8"/>
    <n v="4.0999999999999996"/>
    <n v="6.1"/>
    <n v="4.9000000000000004"/>
    <n v="4"/>
    <n v="0.5"/>
    <n v="91"/>
    <n v="98.2"/>
    <n v="0"/>
    <n v="82"/>
    <n v="110"/>
    <n v="65"/>
    <n v="244.5"/>
    <n v="63.5"/>
    <n v="7.7"/>
    <n v="4"/>
    <n v="65.3"/>
    <n v="65.3"/>
    <n v="100"/>
    <n v="100"/>
    <x v="0"/>
    <x v="0"/>
    <x v="0"/>
    <m/>
    <x v="0"/>
    <m/>
    <n v="10"/>
    <n v="10"/>
    <n v="0"/>
  </r>
  <r>
    <n v="466"/>
    <n v="466"/>
    <s v="Liam DIACK"/>
    <s v="DILI14122015"/>
    <x v="7"/>
    <s v="P"/>
    <s v="O"/>
    <s v="amygdalectomie + adénoïdectomie"/>
    <x v="1"/>
    <x v="10"/>
    <x v="0"/>
    <x v="0"/>
    <x v="0"/>
    <x v="0"/>
    <x v="0"/>
    <d v="2022-05-09T00:00:00"/>
    <s v="A1"/>
    <s v="dedfcad9-f0bf-4713-9312-e26f5fc80031"/>
    <n v="6"/>
    <s v="Homme"/>
    <n v="128"/>
    <n v="25"/>
    <n v="15.3"/>
    <m/>
    <m/>
    <d v="1899-12-30T20:45:00"/>
    <d v="1899-12-30T07:47:00"/>
    <n v="649"/>
    <n v="632"/>
    <n v="97"/>
    <n v="17.100000000000001"/>
    <m/>
    <n v="12.4"/>
    <n v="139.5"/>
    <n v="4.5"/>
    <n v="2.8"/>
    <n v="57.1"/>
    <n v="18.600000000000001"/>
    <n v="21.4"/>
    <n v="92"/>
    <n v="27"/>
    <n v="2.5"/>
    <n v="176"/>
    <x v="103"/>
    <m/>
    <m/>
    <m/>
    <m/>
    <n v="25"/>
    <x v="94"/>
    <x v="17"/>
    <n v="11"/>
    <n v="2"/>
    <n v="22"/>
    <n v="24"/>
    <n v="59"/>
    <n v="13.1"/>
    <n v="18.5"/>
    <x v="106"/>
    <n v="1.8"/>
    <n v="6.6"/>
    <n v="4.5"/>
    <n v="6.2"/>
    <n v="4.4000000000000004"/>
    <n v="24"/>
    <n v="2.2999999999999998"/>
    <n v="57"/>
    <n v="96.7"/>
    <n v="0.8"/>
    <n v="76"/>
    <n v="114"/>
    <n v="55"/>
    <n v="44.9"/>
    <n v="30.3"/>
    <n v="5.4"/>
    <n v="3.1"/>
    <n v="99"/>
    <n v="99"/>
    <n v="100"/>
    <n v="100"/>
    <x v="0"/>
    <x v="0"/>
    <x v="0"/>
    <m/>
    <x v="0"/>
    <m/>
    <n v="10"/>
    <n v="10"/>
    <n v="4"/>
  </r>
  <r>
    <n v="467"/>
    <n v="467"/>
    <s v="Mara ABREU DE CARVALHO"/>
    <s v="ABDECAMA"/>
    <x v="2"/>
    <s v="P"/>
    <s v="O"/>
    <s v="amygdalectomie + adénoïdectomie"/>
    <x v="6"/>
    <x v="0"/>
    <x v="0"/>
    <x v="0"/>
    <x v="0"/>
    <x v="0"/>
    <x v="0"/>
    <d v="2022-05-13T00:00:00"/>
    <s v="A1"/>
    <s v="98e33885-a0d3-4bf5-81e6-eb91e2e2ec50"/>
    <n v="4"/>
    <s v="Femme"/>
    <n v="115"/>
    <n v="22"/>
    <n v="16.600000000000001"/>
    <m/>
    <m/>
    <d v="1899-12-30T21:40:00"/>
    <d v="1899-12-30T09:06:00"/>
    <n v="685.6"/>
    <n v="639.70000000000005"/>
    <n v="93"/>
    <n v="45.9"/>
    <m/>
    <n v="11.4"/>
    <n v="87.4"/>
    <n v="6.7"/>
    <n v="7"/>
    <n v="51.9"/>
    <n v="19.3"/>
    <n v="21.8"/>
    <n v="111"/>
    <n v="29"/>
    <n v="2.5"/>
    <n v="129"/>
    <x v="126"/>
    <m/>
    <m/>
    <m/>
    <m/>
    <n v="5"/>
    <x v="6"/>
    <x v="3"/>
    <n v="16"/>
    <n v="2"/>
    <n v="35"/>
    <n v="32"/>
    <n v="85"/>
    <n v="10.199999999999999"/>
    <n v="14.5"/>
    <x v="130"/>
    <n v="8.6"/>
    <n v="7.8"/>
    <n v="7.5"/>
    <n v="9.1"/>
    <n v="6.8"/>
    <n v="62"/>
    <n v="5.8"/>
    <n v="92"/>
    <n v="97.1"/>
    <n v="0"/>
    <n v="93"/>
    <n v="130"/>
    <n v="69"/>
    <n v="127.9"/>
    <n v="10.7"/>
    <n v="9.9"/>
    <n v="3.6"/>
    <n v="85.3"/>
    <n v="93.3"/>
    <n v="85.3"/>
    <n v="100"/>
    <x v="0"/>
    <x v="0"/>
    <x v="0"/>
    <m/>
    <x v="0"/>
    <m/>
    <n v="10"/>
    <n v="10"/>
    <n v="0"/>
  </r>
  <r>
    <n v="468"/>
    <n v="468"/>
    <s v="Iris DESPRES"/>
    <s v="DEIR29092015"/>
    <x v="7"/>
    <s v="P"/>
    <s v="O"/>
    <m/>
    <x v="2"/>
    <x v="9"/>
    <x v="12"/>
    <x v="0"/>
    <x v="0"/>
    <x v="0"/>
    <x v="0"/>
    <d v="2022-05-24T00:00:00"/>
    <s v="A1"/>
    <s v="decdee89-ec96-47d7-bf7f-21556d8be845"/>
    <n v="6"/>
    <s v="Femme"/>
    <n v="112"/>
    <n v="22"/>
    <n v="17.5"/>
    <m/>
    <m/>
    <d v="1899-12-30T21:05:00"/>
    <d v="1899-12-30T06:41:00"/>
    <n v="576"/>
    <n v="509.5"/>
    <n v="88"/>
    <n v="66.5"/>
    <m/>
    <n v="22"/>
    <n v="172.5"/>
    <n v="11.5"/>
    <n v="2.6"/>
    <n v="49.5"/>
    <n v="26.3"/>
    <n v="21.7"/>
    <n v="53"/>
    <n v="19"/>
    <n v="2"/>
    <n v="70"/>
    <x v="75"/>
    <m/>
    <m/>
    <m/>
    <m/>
    <n v="8"/>
    <x v="50"/>
    <x v="4"/>
    <n v="2"/>
    <n v="4"/>
    <n v="8"/>
    <n v="32"/>
    <n v="46"/>
    <n v="12.1"/>
    <n v="17.7"/>
    <x v="43"/>
    <n v="10.3"/>
    <n v="4.0999999999999996"/>
    <n v="8.1"/>
    <n v="2.8"/>
    <n v="3.3"/>
    <n v="28"/>
    <n v="3.3"/>
    <n v="86"/>
    <n v="97.1"/>
    <n v="0"/>
    <n v="75"/>
    <n v="120"/>
    <n v="57"/>
    <n v="27"/>
    <n v="27.8"/>
    <n v="16.399999999999999"/>
    <n v="3.9"/>
    <n v="48.9"/>
    <n v="98.8"/>
    <n v="48.9"/>
    <n v="99.1"/>
    <x v="0"/>
    <x v="0"/>
    <x v="0"/>
    <m/>
    <x v="0"/>
    <m/>
    <n v="10"/>
    <n v="10"/>
    <n v="0"/>
  </r>
  <r>
    <n v="469"/>
    <n v="469"/>
    <s v="Thais DUFRIEN"/>
    <s v="DUTH15012015"/>
    <x v="11"/>
    <s v="P"/>
    <s v="O"/>
    <m/>
    <x v="10"/>
    <x v="10"/>
    <x v="8"/>
    <x v="1"/>
    <x v="3"/>
    <x v="0"/>
    <x v="0"/>
    <d v="2022-05-24T00:00:00"/>
    <s v="A1"/>
    <s v="1a1aaf7c-33e3-4518-9e22-29d201ccd814"/>
    <n v="7"/>
    <s v="Femme"/>
    <n v="120"/>
    <n v="21"/>
    <n v="14.6"/>
    <m/>
    <m/>
    <d v="1899-12-30T21:22:00"/>
    <d v="1899-12-30T08:31:00"/>
    <n v="667"/>
    <n v="625"/>
    <n v="94"/>
    <n v="41.5"/>
    <m/>
    <n v="2.5"/>
    <n v="209.5"/>
    <n v="6.6"/>
    <n v="3.5"/>
    <n v="51.2"/>
    <n v="21.7"/>
    <n v="23.6"/>
    <n v="90"/>
    <n v="36"/>
    <n v="3.2"/>
    <n v="82"/>
    <x v="68"/>
    <m/>
    <m/>
    <m/>
    <m/>
    <n v="6"/>
    <x v="23"/>
    <x v="5"/>
    <n v="0"/>
    <n v="2"/>
    <n v="3"/>
    <n v="17"/>
    <n v="22"/>
    <n v="13.1"/>
    <n v="17.3"/>
    <x v="59"/>
    <n v="4.9000000000000004"/>
    <n v="1.3"/>
    <n v="2.5"/>
    <n v="1.5"/>
    <n v="1.8"/>
    <n v="0"/>
    <n v="0"/>
    <n v="59"/>
    <n v="96.6"/>
    <n v="1.1000000000000001"/>
    <n v="73"/>
    <n v="200"/>
    <n v="53"/>
    <n v="156.30000000000001"/>
    <n v="21.5"/>
    <n v="9.8000000000000007"/>
    <m/>
    <n v="84.6"/>
    <n v="91.8"/>
    <n v="84.6"/>
    <n v="100"/>
    <x v="0"/>
    <x v="0"/>
    <x v="1"/>
    <s v="Dyslexie  Dysorthographie"/>
    <x v="0"/>
    <m/>
    <n v="10"/>
    <n v="10"/>
    <n v="0"/>
  </r>
  <r>
    <n v="470"/>
    <n v="470"/>
    <s v="Maxence DREZET"/>
    <s v="DRMA06102008"/>
    <x v="6"/>
    <s v="P"/>
    <s v="O"/>
    <m/>
    <x v="2"/>
    <x v="12"/>
    <x v="1"/>
    <x v="0"/>
    <x v="0"/>
    <x v="0"/>
    <x v="0"/>
    <d v="2022-05-31T00:00:00"/>
    <s v="A1"/>
    <s v="c517dc8a-bfce-4411-a413-be898a8db502"/>
    <n v="13"/>
    <s v="Homme"/>
    <n v="167"/>
    <n v="49"/>
    <n v="17.600000000000001"/>
    <m/>
    <m/>
    <d v="1899-12-30T23:48:00"/>
    <d v="1899-12-30T07:38:00"/>
    <n v="470"/>
    <n v="449"/>
    <n v="96"/>
    <n v="21"/>
    <m/>
    <n v="0.4"/>
    <n v="93"/>
    <n v="4.5"/>
    <n v="6.3"/>
    <n v="61.4"/>
    <n v="23.3"/>
    <n v="9"/>
    <n v="56"/>
    <n v="20"/>
    <n v="2.6"/>
    <n v="88"/>
    <x v="47"/>
    <m/>
    <m/>
    <m/>
    <m/>
    <n v="1"/>
    <x v="97"/>
    <x v="3"/>
    <n v="2"/>
    <n v="16"/>
    <n v="2"/>
    <n v="52"/>
    <n v="72"/>
    <n v="24.8"/>
    <n v="35.200000000000003"/>
    <x v="131"/>
    <n v="10.4"/>
    <n v="9.5"/>
    <n v="23.8"/>
    <n v="3.8"/>
    <n v="7.9"/>
    <n v="36"/>
    <n v="4.8"/>
    <n v="77"/>
    <n v="96.2"/>
    <n v="0"/>
    <n v="66"/>
    <n v="107"/>
    <n v="45"/>
    <n v="121.2"/>
    <n v="48.6"/>
    <n v="24.8"/>
    <n v="3.3"/>
    <n v="91.7"/>
    <n v="99.3"/>
    <n v="91.7"/>
    <n v="100"/>
    <x v="0"/>
    <x v="0"/>
    <x v="0"/>
    <m/>
    <x v="0"/>
    <m/>
    <n v="8"/>
    <n v="10"/>
    <n v="0"/>
  </r>
  <r>
    <n v="471"/>
    <n v="471"/>
    <s v="Paul GODIN VINCENT"/>
    <s v="GOVIPA13042014"/>
    <x v="1"/>
    <s v="P"/>
    <s v="O"/>
    <s v="disjoncteur palatin"/>
    <x v="6"/>
    <x v="0"/>
    <x v="0"/>
    <x v="0"/>
    <x v="0"/>
    <x v="0"/>
    <x v="0"/>
    <d v="2022-05-31T00:00:00"/>
    <s v="A1"/>
    <s v="6eb31c60-f0f0-4161-bbb4-80fba38be4c1"/>
    <n v="8"/>
    <s v="Homme"/>
    <n v="137"/>
    <n v="36"/>
    <n v="19.2"/>
    <m/>
    <m/>
    <d v="1899-12-30T20:38:00"/>
    <d v="1899-12-30T07:22:00"/>
    <n v="644.79999999999995"/>
    <n v="435.8"/>
    <n v="68"/>
    <n v="209"/>
    <m/>
    <n v="39"/>
    <n v="172.5"/>
    <n v="32.4"/>
    <n v="3.2"/>
    <n v="49.4"/>
    <n v="29.3"/>
    <n v="18.100000000000001"/>
    <n v="45"/>
    <n v="13"/>
    <n v="1.2"/>
    <n v="100"/>
    <x v="41"/>
    <m/>
    <m/>
    <m/>
    <m/>
    <n v="19"/>
    <x v="17"/>
    <x v="17"/>
    <n v="6"/>
    <n v="2"/>
    <n v="10"/>
    <n v="32"/>
    <n v="50"/>
    <n v="12.2"/>
    <n v="16.100000000000001"/>
    <x v="21"/>
    <n v="0.8"/>
    <n v="8.1999999999999993"/>
    <n v="8.6"/>
    <n v="2.8"/>
    <n v="5.4"/>
    <n v="35"/>
    <n v="4.8"/>
    <n v="88"/>
    <n v="96.3"/>
    <n v="0.1"/>
    <n v="69"/>
    <n v="120"/>
    <n v="53"/>
    <n v="29.9"/>
    <n v="4.0999999999999996"/>
    <n v="6.4"/>
    <n v="5.0999999999999996"/>
    <n v="100"/>
    <n v="100"/>
    <n v="100"/>
    <n v="100"/>
    <x v="0"/>
    <x v="0"/>
    <x v="0"/>
    <m/>
    <x v="0"/>
    <m/>
    <n v="10"/>
    <n v="10"/>
    <n v="0"/>
  </r>
  <r>
    <n v="472"/>
    <n v="472"/>
    <s v="Nathanael DEHAIS"/>
    <s v="DENA01082013"/>
    <x v="1"/>
    <s v="P"/>
    <s v="O"/>
    <m/>
    <x v="2"/>
    <x v="6"/>
    <x v="9"/>
    <x v="0"/>
    <x v="0"/>
    <x v="0"/>
    <x v="0"/>
    <d v="2022-06-03T00:00:00"/>
    <s v="A1"/>
    <s v="94393575-d3be-42fb-b34d-3b89d947b888"/>
    <n v="8"/>
    <s v="Homme"/>
    <n v="145"/>
    <n v="41"/>
    <n v="19.5"/>
    <m/>
    <m/>
    <d v="1899-12-30T21:10:00"/>
    <d v="1899-12-30T07:58:00"/>
    <n v="642.5"/>
    <n v="584.5"/>
    <n v="91"/>
    <n v="58"/>
    <m/>
    <n v="5.5"/>
    <n v="172.5"/>
    <n v="9.8000000000000007"/>
    <n v="4"/>
    <n v="52.4"/>
    <n v="24.5"/>
    <n v="19.100000000000001"/>
    <n v="109"/>
    <n v="52"/>
    <n v="4.9000000000000004"/>
    <n v="115"/>
    <x v="47"/>
    <m/>
    <m/>
    <m/>
    <m/>
    <n v="13"/>
    <x v="68"/>
    <x v="15"/>
    <n v="4"/>
    <n v="0"/>
    <n v="8"/>
    <n v="54"/>
    <n v="66"/>
    <n v="13.7"/>
    <n v="18.600000000000001"/>
    <x v="101"/>
    <n v="3.8"/>
    <n v="7.5"/>
    <n v="13.3"/>
    <n v="2.7"/>
    <n v="4.5999999999999996"/>
    <n v="39"/>
    <n v="4"/>
    <n v="63"/>
    <n v="97"/>
    <n v="0.4"/>
    <n v="73"/>
    <n v="105"/>
    <n v="31"/>
    <n v="89.4"/>
    <n v="47"/>
    <n v="8.1999999999999993"/>
    <n v="4.0999999999999996"/>
    <n v="93.5"/>
    <n v="93.5"/>
    <n v="100"/>
    <n v="100"/>
    <x v="0"/>
    <x v="0"/>
    <x v="1"/>
    <s v="Dyspraxie"/>
    <x v="0"/>
    <m/>
    <n v="8"/>
    <n v="8"/>
    <n v="5"/>
  </r>
  <r>
    <n v="473"/>
    <n v="473"/>
    <s v="Flore BOREAU DE ROINCE"/>
    <s v="BODEROFL09072011"/>
    <x v="8"/>
    <s v="P"/>
    <s v="O"/>
    <s v="disjoncteur palatin"/>
    <x v="2"/>
    <x v="2"/>
    <x v="12"/>
    <x v="6"/>
    <x v="3"/>
    <x v="0"/>
    <x v="0"/>
    <d v="2022-06-08T00:00:00"/>
    <s v="A1"/>
    <s v="6098668d-e25e-4c81-988f-26b1222b6e54"/>
    <n v="10"/>
    <s v="Femme"/>
    <n v="144"/>
    <n v="28"/>
    <n v="13.5"/>
    <m/>
    <m/>
    <d v="1899-12-30T21:14:00"/>
    <d v="1899-12-30T07:16:00"/>
    <n v="597.9"/>
    <n v="573.4"/>
    <n v="96"/>
    <n v="24.5"/>
    <m/>
    <n v="4"/>
    <n v="137.5"/>
    <n v="4.7"/>
    <n v="2.1"/>
    <n v="45.5"/>
    <n v="32.5"/>
    <n v="19.899999999999999"/>
    <n v="72"/>
    <n v="21"/>
    <n v="2.1"/>
    <n v="127"/>
    <x v="98"/>
    <m/>
    <m/>
    <m/>
    <m/>
    <n v="21"/>
    <x v="62"/>
    <x v="55"/>
    <n v="4"/>
    <n v="0"/>
    <n v="7"/>
    <n v="40"/>
    <n v="51"/>
    <n v="14.8"/>
    <n v="21"/>
    <x v="45"/>
    <n v="10"/>
    <n v="4.2"/>
    <n v="6"/>
    <n v="3.9"/>
    <n v="4"/>
    <n v="19"/>
    <n v="2"/>
    <n v="93"/>
    <n v="96.7"/>
    <n v="0"/>
    <n v="77"/>
    <n v="118"/>
    <n v="55"/>
    <n v="22.1"/>
    <n v="99.5"/>
    <n v="12.4"/>
    <n v="3.4"/>
    <n v="96"/>
    <n v="99.8"/>
    <n v="96"/>
    <n v="98.1"/>
    <x v="0"/>
    <x v="0"/>
    <x v="0"/>
    <m/>
    <x v="0"/>
    <m/>
    <n v="10"/>
    <n v="10"/>
    <n v="0"/>
  </r>
  <r>
    <n v="474"/>
    <n v="474"/>
    <s v="Aylan RAHIL"/>
    <s v="RAAY25082015"/>
    <x v="7"/>
    <s v="P"/>
    <s v="O"/>
    <m/>
    <x v="0"/>
    <x v="2"/>
    <x v="0"/>
    <x v="0"/>
    <x v="0"/>
    <x v="0"/>
    <x v="0"/>
    <d v="2022-06-17T00:00:00"/>
    <s v="A1"/>
    <s v="0f908003-173a-43f2-bd19-00d840a6a67b"/>
    <n v="6"/>
    <s v="Homme"/>
    <n v="130"/>
    <n v="25"/>
    <n v="14.8"/>
    <m/>
    <m/>
    <d v="1899-12-30T18:00:00"/>
    <d v="1899-12-30T11:48:00"/>
    <n v="1036.7"/>
    <n v="932"/>
    <n v="90"/>
    <n v="104.5"/>
    <m/>
    <n v="31"/>
    <n v="337.5"/>
    <n v="12.6"/>
    <n v="1.8"/>
    <n v="59.1"/>
    <n v="16.600000000000001"/>
    <n v="22.5"/>
    <n v="72"/>
    <n v="22"/>
    <n v="1.3"/>
    <n v="380"/>
    <x v="148"/>
    <m/>
    <m/>
    <m/>
    <m/>
    <n v="24"/>
    <x v="51"/>
    <x v="3"/>
    <n v="9"/>
    <n v="42"/>
    <n v="0"/>
    <n v="87"/>
    <n v="138"/>
    <n v="22"/>
    <n v="29.6"/>
    <x v="74"/>
    <n v="6"/>
    <n v="9.6999999999999993"/>
    <n v="10.8"/>
    <n v="4.5"/>
    <n v="0"/>
    <n v="24"/>
    <n v="1.5"/>
    <n v="76"/>
    <n v="97.6"/>
    <n v="0"/>
    <n v="70"/>
    <n v="118"/>
    <n v="48"/>
    <n v="72.7"/>
    <n v="61.8"/>
    <n v="6.9"/>
    <n v="3.9"/>
    <n v="76.599999999999994"/>
    <n v="76.599999999999994"/>
    <n v="77.8"/>
    <n v="86.1"/>
    <x v="0"/>
    <x v="0"/>
    <x v="0"/>
    <m/>
    <x v="0"/>
    <m/>
    <s v="na"/>
    <s v="na"/>
    <s v="na"/>
  </r>
  <r>
    <n v="475"/>
    <n v="475"/>
    <s v="Valentin PACOT SEASON"/>
    <s v="PASEVA15122018"/>
    <x v="10"/>
    <s v="P"/>
    <s v="O"/>
    <m/>
    <x v="3"/>
    <x v="6"/>
    <x v="0"/>
    <x v="0"/>
    <x v="0"/>
    <x v="0"/>
    <x v="0"/>
    <d v="2022-06-23T00:00:00"/>
    <s v="A1"/>
    <s v="a9d74cad-6fa8-40fb-997f-a5cad974754d"/>
    <n v="3"/>
    <s v="Homme"/>
    <n v="93"/>
    <m/>
    <m/>
    <m/>
    <m/>
    <d v="1899-12-30T18:00:00"/>
    <d v="1899-12-30T12:00:00"/>
    <n v="1029.7"/>
    <n v="883.3"/>
    <n v="86"/>
    <n v="146"/>
    <m/>
    <n v="49.8"/>
    <n v="514"/>
    <n v="18.100000000000001"/>
    <n v="1.2"/>
    <n v="40.9"/>
    <n v="27.7"/>
    <n v="30.2"/>
    <n v="71"/>
    <n v="19"/>
    <n v="1.1000000000000001"/>
    <n v="224"/>
    <x v="107"/>
    <m/>
    <m/>
    <m/>
    <m/>
    <n v="33"/>
    <x v="100"/>
    <x v="3"/>
    <n v="4"/>
    <n v="77"/>
    <n v="0"/>
    <n v="91"/>
    <n v="172"/>
    <n v="22.8"/>
    <n v="28.6"/>
    <x v="75"/>
    <n v="7.9"/>
    <n v="13.3"/>
    <n v="13"/>
    <n v="9.3000000000000007"/>
    <n v="0"/>
    <n v="41"/>
    <n v="2.8"/>
    <n v="79"/>
    <n v="95"/>
    <n v="0.1"/>
    <n v="94"/>
    <n v="134"/>
    <n v="25"/>
    <n v="20.8"/>
    <n v="74.7"/>
    <n v="4"/>
    <n v="3.5"/>
    <n v="39.4"/>
    <n v="39.4"/>
    <n v="80.8"/>
    <n v="74.900000000000006"/>
    <x v="0"/>
    <x v="0"/>
    <x v="0"/>
    <m/>
    <x v="0"/>
    <s v="T21"/>
    <n v="10"/>
    <n v="10"/>
    <n v="0"/>
  </r>
  <r>
    <n v="476"/>
    <n v="476"/>
    <s v="Josselin BROSSARD"/>
    <s v="BRJO26042015"/>
    <x v="11"/>
    <s v="P"/>
    <s v="O"/>
    <m/>
    <x v="3"/>
    <x v="12"/>
    <x v="9"/>
    <x v="0"/>
    <x v="0"/>
    <x v="0"/>
    <x v="0"/>
    <d v="2022-06-28T00:00:00"/>
    <s v="A1"/>
    <s v="6ee62ae3-8742-4350-a199-33f299800c3b"/>
    <n v="7"/>
    <s v="Homme"/>
    <n v="119"/>
    <n v="20"/>
    <n v="14.1"/>
    <m/>
    <m/>
    <d v="1899-12-30T21:30:00"/>
    <d v="1899-12-30T07:05:00"/>
    <n v="569"/>
    <n v="548"/>
    <n v="96"/>
    <n v="21"/>
    <m/>
    <n v="7"/>
    <n v="84"/>
    <n v="4.9000000000000004"/>
    <n v="5.6"/>
    <n v="52.8"/>
    <n v="19.7"/>
    <n v="21.9"/>
    <n v="76"/>
    <n v="27"/>
    <n v="2.8"/>
    <n v="150"/>
    <x v="100"/>
    <m/>
    <m/>
    <m/>
    <m/>
    <n v="60"/>
    <x v="139"/>
    <x v="20"/>
    <n v="0"/>
    <n v="0"/>
    <n v="0"/>
    <n v="22"/>
    <n v="22"/>
    <m/>
    <n v="16"/>
    <x v="5"/>
    <n v="1"/>
    <n v="2.8"/>
    <n v="2.8"/>
    <n v="2.2999999999999998"/>
    <n v="2"/>
    <n v="3"/>
    <n v="0.3"/>
    <n v="93"/>
    <n v="96.6"/>
    <n v="0"/>
    <n v="77"/>
    <n v="121"/>
    <n v="54"/>
    <n v="9.4"/>
    <n v="12.1"/>
    <n v="6.3"/>
    <n v="2.8"/>
    <n v="90.7"/>
    <n v="99.7"/>
    <n v="90.7"/>
    <n v="100"/>
    <x v="0"/>
    <x v="0"/>
    <x v="0"/>
    <m/>
    <x v="0"/>
    <m/>
    <n v="10"/>
    <n v="10"/>
    <n v="0"/>
  </r>
  <r>
    <n v="477"/>
    <n v="477"/>
    <s v="Eva CRESPEL"/>
    <s v="CREV3082015"/>
    <x v="7"/>
    <s v="P"/>
    <s v="O"/>
    <m/>
    <x v="1"/>
    <x v="1"/>
    <x v="1"/>
    <x v="6"/>
    <x v="0"/>
    <x v="0"/>
    <x v="0"/>
    <d v="2022-06-29T00:00:00"/>
    <s v="A1"/>
    <s v="6c9f84e9-424b-448a-8ac9-eeb7144d9715"/>
    <n v="6"/>
    <s v="Femme"/>
    <n v="122"/>
    <n v="20"/>
    <n v="13.4"/>
    <m/>
    <m/>
    <d v="1899-12-30T20:42:00"/>
    <d v="1899-12-30T07:17:00"/>
    <n v="629.5"/>
    <n v="539"/>
    <n v="86"/>
    <n v="92.1"/>
    <m/>
    <n v="3.2"/>
    <n v="96.5"/>
    <n v="15"/>
    <n v="3.2"/>
    <n v="55.8"/>
    <n v="21.6"/>
    <n v="19.3"/>
    <n v="97"/>
    <n v="47"/>
    <n v="4.5"/>
    <n v="196"/>
    <x v="132"/>
    <m/>
    <m/>
    <m/>
    <m/>
    <n v="47"/>
    <x v="44"/>
    <x v="23"/>
    <n v="3"/>
    <n v="0"/>
    <n v="0"/>
    <n v="36"/>
    <n v="39"/>
    <n v="9.8000000000000007"/>
    <n v="23.2"/>
    <x v="60"/>
    <n v="1.7"/>
    <n v="5"/>
    <n v="5.2"/>
    <n v="1.1000000000000001"/>
    <n v="6.5"/>
    <n v="1"/>
    <n v="0.1"/>
    <n v="95"/>
    <n v="96.9"/>
    <n v="0"/>
    <n v="78"/>
    <n v="149"/>
    <n v="53"/>
    <n v="4.4000000000000004"/>
    <n v="44.4"/>
    <n v="5.9"/>
    <n v="2.5"/>
    <n v="70.5"/>
    <n v="100"/>
    <n v="70.5"/>
    <n v="100"/>
    <x v="0"/>
    <x v="0"/>
    <x v="0"/>
    <m/>
    <x v="0"/>
    <m/>
    <n v="9"/>
    <n v="10"/>
    <n v="0"/>
  </r>
  <r>
    <n v="478"/>
    <n v="478"/>
    <s v="Joseph GROMARD"/>
    <s v="GRJO201112016"/>
    <x v="5"/>
    <s v="P"/>
    <s v="O"/>
    <m/>
    <x v="2"/>
    <x v="6"/>
    <x v="0"/>
    <x v="0"/>
    <x v="0"/>
    <x v="0"/>
    <x v="0"/>
    <d v="2022-06-30T00:00:00"/>
    <s v="A1"/>
    <s v="5d5e4f3d-7829-4aa7-af5a-78b68f77871d"/>
    <n v="5"/>
    <s v="Homme"/>
    <n v="115"/>
    <n v="16"/>
    <n v="12.1"/>
    <m/>
    <m/>
    <d v="1899-12-30T21:00:00"/>
    <d v="1899-12-30T07:13:00"/>
    <n v="590.5"/>
    <n v="505.5"/>
    <n v="86"/>
    <n v="85"/>
    <m/>
    <n v="23"/>
    <n v="126.5"/>
    <n v="17.600000000000001"/>
    <n v="6.8"/>
    <n v="59.2"/>
    <n v="13.4"/>
    <n v="20.6"/>
    <n v="90"/>
    <n v="39"/>
    <n v="4"/>
    <n v="162"/>
    <x v="13"/>
    <m/>
    <m/>
    <m/>
    <m/>
    <n v="33"/>
    <x v="115"/>
    <x v="0"/>
    <n v="3"/>
    <n v="3"/>
    <n v="12"/>
    <n v="148"/>
    <n v="166"/>
    <n v="12.9"/>
    <n v="18.7"/>
    <x v="132"/>
    <n v="24.8"/>
    <n v="18.399999999999999"/>
    <n v="22.3"/>
    <n v="17"/>
    <n v="12.2"/>
    <n v="109"/>
    <n v="12.8"/>
    <n v="87"/>
    <n v="95.4"/>
    <n v="0.2"/>
    <n v="98"/>
    <n v="136"/>
    <n v="67"/>
    <n v="261.3"/>
    <n v="50.6"/>
    <n v="2.9"/>
    <n v="3.9"/>
    <n v="45.5"/>
    <n v="97"/>
    <n v="45.5"/>
    <n v="98.9"/>
    <x v="0"/>
    <x v="0"/>
    <x v="0"/>
    <m/>
    <x v="0"/>
    <m/>
    <n v="10"/>
    <n v="10"/>
    <n v="0"/>
  </r>
  <r>
    <n v="479"/>
    <n v="479"/>
    <s v="Elisa PATERNI"/>
    <s v="PAEL10102008"/>
    <x v="6"/>
    <s v="P"/>
    <s v="O"/>
    <s v="orthodontiste"/>
    <x v="6"/>
    <x v="0"/>
    <x v="0"/>
    <x v="0"/>
    <x v="0"/>
    <x v="0"/>
    <x v="0"/>
    <d v="2022-07-01T00:00:00"/>
    <s v="A1"/>
    <s v="634476fd-49a8-4da9-81cc-fdb4356256ce"/>
    <n v="13"/>
    <s v="Femme"/>
    <n v="163"/>
    <n v="43"/>
    <n v="16.2"/>
    <m/>
    <m/>
    <d v="1899-12-30T21:23:00"/>
    <d v="1899-12-30T07:20:00"/>
    <n v="573.5"/>
    <n v="539"/>
    <n v="94"/>
    <n v="34.5"/>
    <m/>
    <n v="24"/>
    <n v="186.5"/>
    <n v="9.8000000000000007"/>
    <n v="3.8"/>
    <n v="56.7"/>
    <n v="18.2"/>
    <n v="21.3"/>
    <n v="77"/>
    <n v="21"/>
    <n v="2.2000000000000002"/>
    <n v="118"/>
    <x v="54"/>
    <m/>
    <m/>
    <m/>
    <m/>
    <n v="325"/>
    <x v="140"/>
    <x v="50"/>
    <n v="0"/>
    <n v="0"/>
    <n v="0"/>
    <n v="11"/>
    <n v="11"/>
    <m/>
    <n v="18.3"/>
    <x v="25"/>
    <n v="1.6"/>
    <n v="1.1000000000000001"/>
    <n v="1.7"/>
    <n v="1.2"/>
    <n v="1.2"/>
    <n v="4"/>
    <n v="0.4"/>
    <n v="93"/>
    <n v="96.2"/>
    <n v="0"/>
    <n v="63"/>
    <n v="102"/>
    <n v="50"/>
    <n v="0.2"/>
    <n v="66.7"/>
    <n v="9.6999999999999993"/>
    <n v="2.8"/>
    <n v="95.1"/>
    <n v="99.6"/>
    <n v="95.1"/>
    <n v="98.5"/>
    <x v="0"/>
    <x v="0"/>
    <x v="0"/>
    <m/>
    <x v="0"/>
    <m/>
    <n v="8.5"/>
    <n v="9"/>
    <n v="0"/>
  </r>
  <r>
    <n v="480"/>
    <n v="480"/>
    <s v="Hector GENICOT"/>
    <s v="GEHE17122015"/>
    <x v="7"/>
    <s v="P"/>
    <s v="O"/>
    <s v="amygdalectomie + adénoïdectomie"/>
    <x v="2"/>
    <x v="2"/>
    <x v="8"/>
    <x v="7"/>
    <x v="0"/>
    <x v="0"/>
    <x v="0"/>
    <d v="2022-07-05T00:00:00"/>
    <s v="A1"/>
    <s v="873729be-a77b-4a22-a33b-eacbecafc5ba"/>
    <n v="6"/>
    <s v="Homme"/>
    <n v="124"/>
    <n v="19"/>
    <n v="12.4"/>
    <m/>
    <m/>
    <d v="1899-12-30T21:00:00"/>
    <d v="1899-12-30T06:52:00"/>
    <n v="580"/>
    <n v="545"/>
    <n v="94"/>
    <n v="35"/>
    <m/>
    <n v="12"/>
    <n v="188"/>
    <n v="7.9"/>
    <n v="2.8"/>
    <n v="57.1"/>
    <n v="17.899999999999999"/>
    <n v="22.3"/>
    <n v="76"/>
    <n v="27"/>
    <n v="2.8"/>
    <n v="76"/>
    <x v="129"/>
    <m/>
    <m/>
    <m/>
    <m/>
    <n v="27"/>
    <x v="69"/>
    <x v="16"/>
    <n v="4"/>
    <n v="1"/>
    <n v="5"/>
    <n v="19"/>
    <n v="29"/>
    <n v="14.3"/>
    <n v="17.100000000000001"/>
    <x v="16"/>
    <n v="5.4"/>
    <n v="2.6"/>
    <n v="2.7"/>
    <n v="3.6"/>
    <n v="2.8"/>
    <n v="8"/>
    <n v="0.9"/>
    <n v="92"/>
    <n v="97.5"/>
    <n v="0"/>
    <n v="77"/>
    <n v="112"/>
    <n v="58"/>
    <n v="169.7"/>
    <n v="23.7"/>
    <n v="7.7"/>
    <n v="4"/>
    <n v="76.5"/>
    <n v="98.5"/>
    <n v="76.5"/>
    <n v="100"/>
    <x v="0"/>
    <x v="0"/>
    <x v="0"/>
    <m/>
    <x v="0"/>
    <m/>
    <n v="10"/>
    <n v="10"/>
    <n v="0"/>
  </r>
  <r>
    <n v="481"/>
    <n v="481"/>
    <s v="Mael PERON POUILLAUDE"/>
    <s v="PEPOMA17112014"/>
    <x v="11"/>
    <s v="P"/>
    <s v="O"/>
    <s v="adénoÏdectoime"/>
    <x v="2"/>
    <x v="12"/>
    <x v="1"/>
    <x v="0"/>
    <x v="0"/>
    <x v="0"/>
    <x v="0"/>
    <d v="2022-07-05T00:00:00"/>
    <s v="A1"/>
    <s v="448a84cb-ccfa-42d6-a61c-bf5137618262"/>
    <n v="7"/>
    <s v="Homme"/>
    <n v="130"/>
    <n v="31"/>
    <n v="18.3"/>
    <m/>
    <m/>
    <d v="1899-12-30T19:30:00"/>
    <d v="1899-12-30T09:18:00"/>
    <n v="825.4"/>
    <n v="655.9"/>
    <n v="79"/>
    <n v="169.5"/>
    <m/>
    <n v="3.5"/>
    <n v="239"/>
    <n v="20.8"/>
    <n v="1.8"/>
    <n v="55.7"/>
    <n v="21"/>
    <n v="21.6"/>
    <n v="55"/>
    <n v="13"/>
    <n v="0.9"/>
    <n v="113"/>
    <x v="117"/>
    <m/>
    <m/>
    <m/>
    <m/>
    <n v="17"/>
    <x v="29"/>
    <x v="3"/>
    <n v="2"/>
    <n v="38"/>
    <n v="0"/>
    <n v="58"/>
    <n v="98"/>
    <n v="15.6"/>
    <n v="23.5"/>
    <x v="133"/>
    <n v="6.8"/>
    <n v="9.6"/>
    <n v="8.1999999999999993"/>
    <n v="8.1"/>
    <n v="0"/>
    <n v="67"/>
    <n v="6.1"/>
    <n v="61"/>
    <n v="93.9"/>
    <n v="4.0999999999999996"/>
    <n v="77"/>
    <n v="175"/>
    <n v="22"/>
    <n v="39.1"/>
    <n v="67"/>
    <n v="11.5"/>
    <n v="3.4"/>
    <n v="68.400000000000006"/>
    <n v="68.400000000000006"/>
    <n v="86.4"/>
    <n v="92.3"/>
    <x v="0"/>
    <x v="1"/>
    <x v="1"/>
    <s v="Dysphasie"/>
    <x v="0"/>
    <m/>
    <n v="10"/>
    <n v="10"/>
    <n v="2"/>
  </r>
  <r>
    <n v="482"/>
    <n v="482"/>
    <s v="Camilo CYRKLEWSKI"/>
    <s v="CYCA18102015"/>
    <x v="7"/>
    <s v="P"/>
    <s v="O"/>
    <s v="adénoÏdectoime"/>
    <x v="3"/>
    <x v="6"/>
    <x v="8"/>
    <x v="0"/>
    <x v="0"/>
    <x v="0"/>
    <x v="0"/>
    <d v="2022-07-06T00:00:00"/>
    <s v="A1"/>
    <s v="557c1a77-8d18-443b-a903-3fabb3271017"/>
    <n v="6"/>
    <s v="Homme"/>
    <n v="119"/>
    <n v="21"/>
    <n v="14.8"/>
    <m/>
    <m/>
    <d v="1899-12-30T20:30:00"/>
    <d v="1899-12-30T07:03:00"/>
    <n v="621.5"/>
    <n v="516.5"/>
    <n v="83"/>
    <n v="105.5"/>
    <m/>
    <n v="11.9"/>
    <n v="239"/>
    <n v="18.5"/>
    <n v="2.9"/>
    <n v="58.1"/>
    <n v="22.6"/>
    <n v="16.5"/>
    <n v="71"/>
    <n v="32"/>
    <n v="3.1"/>
    <n v="99"/>
    <x v="78"/>
    <m/>
    <m/>
    <m/>
    <m/>
    <n v="93"/>
    <x v="141"/>
    <x v="26"/>
    <n v="9"/>
    <n v="1"/>
    <n v="0"/>
    <n v="14"/>
    <n v="24"/>
    <n v="10.1"/>
    <n v="27.1"/>
    <x v="13"/>
    <n v="2.8"/>
    <n v="2.8"/>
    <n v="4.4000000000000004"/>
    <n v="2.2999999999999998"/>
    <n v="2.8"/>
    <n v="13"/>
    <n v="1.5"/>
    <n v="92"/>
    <n v="96.3"/>
    <n v="0"/>
    <n v="69"/>
    <n v="115"/>
    <n v="51"/>
    <n v="43.7"/>
    <n v="72.599999999999994"/>
    <n v="11.9"/>
    <n v="2.9"/>
    <n v="92.6"/>
    <n v="99.3"/>
    <n v="92.6"/>
    <n v="99.4"/>
    <x v="0"/>
    <x v="0"/>
    <x v="0"/>
    <m/>
    <x v="0"/>
    <m/>
    <n v="10"/>
    <n v="10"/>
    <n v="0"/>
  </r>
  <r>
    <n v="483"/>
    <n v="483"/>
    <s v="Charles DELAMOUR"/>
    <s v="DECH23042012"/>
    <x v="8"/>
    <s v="P"/>
    <s v="O"/>
    <s v="disjonction palatine + rééducation langue"/>
    <x v="10"/>
    <x v="3"/>
    <x v="2"/>
    <x v="6"/>
    <x v="0"/>
    <x v="0"/>
    <x v="0"/>
    <d v="2022-07-06T00:00:00"/>
    <s v="A1"/>
    <s v="224791be-778d-490d-bbbc-a7f78ff877ff"/>
    <n v="10"/>
    <s v="Homme"/>
    <n v="150"/>
    <n v="44"/>
    <n v="19.600000000000001"/>
    <m/>
    <m/>
    <d v="1899-12-30T21:30:00"/>
    <d v="1899-12-30T07:22:00"/>
    <n v="572.20000000000005"/>
    <n v="524"/>
    <n v="92"/>
    <n v="48.2"/>
    <m/>
    <n v="19.600000000000001"/>
    <n v="51.5"/>
    <n v="11.5"/>
    <n v="4.5999999999999996"/>
    <n v="50.1"/>
    <n v="21.4"/>
    <n v="24"/>
    <n v="94"/>
    <n v="46"/>
    <n v="4.8"/>
    <n v="68"/>
    <x v="83"/>
    <m/>
    <m/>
    <m/>
    <m/>
    <n v="0"/>
    <x v="4"/>
    <x v="38"/>
    <n v="2"/>
    <n v="2"/>
    <n v="4"/>
    <n v="15"/>
    <n v="23"/>
    <n v="14.9"/>
    <n v="22.2"/>
    <x v="67"/>
    <n v="3.3"/>
    <n v="2.4"/>
    <n v="4.0999999999999996"/>
    <n v="1.4"/>
    <n v="1.5"/>
    <n v="15"/>
    <n v="1.7"/>
    <n v="78"/>
    <n v="96.6"/>
    <n v="3.1"/>
    <n v="76"/>
    <n v="146"/>
    <n v="59"/>
    <n v="62.9"/>
    <n v="15.3"/>
    <n v="4.9000000000000004"/>
    <n v="4.2"/>
    <n v="71.5"/>
    <n v="71.5"/>
    <n v="92.5"/>
    <n v="100"/>
    <x v="0"/>
    <x v="0"/>
    <x v="0"/>
    <m/>
    <x v="0"/>
    <m/>
    <n v="10"/>
    <n v="10"/>
    <n v="0"/>
  </r>
  <r>
    <n v="484"/>
    <n v="484"/>
    <s v="Eden  BERREBI"/>
    <s v="BEED18072012"/>
    <x v="0"/>
    <s v="P"/>
    <s v="O"/>
    <m/>
    <x v="2"/>
    <x v="12"/>
    <x v="8"/>
    <x v="6"/>
    <x v="0"/>
    <x v="0"/>
    <x v="0"/>
    <d v="2022-07-07T00:00:00"/>
    <s v="A1"/>
    <s v="eecf1b95-52cf-4de2-be48-2066583def45"/>
    <n v="9"/>
    <s v="Femme"/>
    <n v="152"/>
    <n v="40"/>
    <n v="17.3"/>
    <m/>
    <m/>
    <d v="1899-12-30T20:52:00"/>
    <d v="1899-12-30T07:31:00"/>
    <n v="638.70000000000005"/>
    <n v="624.20000000000005"/>
    <n v="98"/>
    <n v="14.5"/>
    <m/>
    <n v="0.3"/>
    <n v="101.5"/>
    <n v="2.2999999999999998"/>
    <n v="4.4000000000000004"/>
    <n v="46.6"/>
    <n v="22"/>
    <n v="27"/>
    <n v="74"/>
    <n v="16"/>
    <n v="1.5"/>
    <n v="129"/>
    <x v="11"/>
    <m/>
    <m/>
    <m/>
    <m/>
    <n v="68"/>
    <x v="142"/>
    <x v="36"/>
    <n v="2"/>
    <n v="0"/>
    <n v="2"/>
    <n v="26"/>
    <n v="30"/>
    <n v="9.8000000000000007"/>
    <n v="28.8"/>
    <x v="89"/>
    <n v="3.2"/>
    <n v="2.8"/>
    <n v="1.9"/>
    <n v="3.3"/>
    <n v="2.6"/>
    <n v="17"/>
    <n v="1.6"/>
    <n v="93"/>
    <n v="97"/>
    <n v="0"/>
    <n v="69"/>
    <n v="110"/>
    <n v="49"/>
    <n v="94.3"/>
    <n v="1.2"/>
    <n v="10.3"/>
    <n v="3.2"/>
    <n v="93.1"/>
    <n v="99.8"/>
    <n v="100"/>
    <n v="93.1"/>
    <x v="0"/>
    <x v="0"/>
    <x v="0"/>
    <m/>
    <x v="0"/>
    <m/>
    <n v="10"/>
    <n v="10"/>
    <n v="0"/>
  </r>
  <r>
    <n v="485"/>
    <n v="485"/>
    <s v="Guillaume  PRIOUX"/>
    <s v="PRGU17092014"/>
    <x v="11"/>
    <s v="P"/>
    <s v="O"/>
    <s v="turbinolastie coblaion basi linguale épiglottoplatie"/>
    <x v="2"/>
    <x v="3"/>
    <x v="0"/>
    <x v="0"/>
    <x v="0"/>
    <x v="0"/>
    <x v="0"/>
    <d v="2022-07-08T00:00:00"/>
    <s v="A1"/>
    <s v="a194c2ea-96a8-460f-badd-0629468d5dde"/>
    <n v="7"/>
    <s v="Homme"/>
    <n v="128"/>
    <n v="25"/>
    <n v="15.3"/>
    <m/>
    <m/>
    <d v="1899-12-30T20:59:00"/>
    <d v="1899-12-30T08:42:00"/>
    <n v="676.4"/>
    <n v="644.4"/>
    <n v="95"/>
    <n v="32"/>
    <m/>
    <n v="24"/>
    <n v="147"/>
    <n v="8"/>
    <n v="4.2"/>
    <n v="52.4"/>
    <n v="20.100000000000001"/>
    <n v="23.4"/>
    <n v="104"/>
    <n v="35"/>
    <n v="3.1"/>
    <n v="222"/>
    <x v="174"/>
    <m/>
    <m/>
    <m/>
    <m/>
    <n v="216"/>
    <x v="143"/>
    <x v="76"/>
    <n v="1"/>
    <n v="2"/>
    <n v="13"/>
    <n v="59"/>
    <n v="75"/>
    <n v="13"/>
    <n v="17.100000000000001"/>
    <x v="93"/>
    <n v="5.2"/>
    <n v="7.5"/>
    <n v="10.4"/>
    <n v="3.7"/>
    <n v="6.2"/>
    <n v="29"/>
    <n v="2.7"/>
    <n v="85"/>
    <n v="95.7"/>
    <n v="0.1"/>
    <n v="58"/>
    <n v="106"/>
    <n v="43"/>
    <n v="202.2"/>
    <n v="28.4"/>
    <n v="1.9"/>
    <n v="4.2"/>
    <n v="98.6"/>
    <n v="99.4"/>
    <n v="100"/>
    <n v="98.6"/>
    <x v="0"/>
    <x v="0"/>
    <x v="0"/>
    <m/>
    <x v="0"/>
    <m/>
    <n v="9"/>
    <n v="9"/>
    <n v="1"/>
  </r>
  <r>
    <n v="486"/>
    <n v="486"/>
    <s v="Emile CERTAIN DELUS"/>
    <s v="CEDEEM19102011"/>
    <x v="8"/>
    <s v="P"/>
    <s v="O"/>
    <m/>
    <x v="9"/>
    <x v="2"/>
    <x v="8"/>
    <x v="0"/>
    <x v="0"/>
    <x v="0"/>
    <x v="0"/>
    <d v="2022-07-11T00:00:00"/>
    <s v="A1"/>
    <s v="4b32c448-fe36-4190-bdcf-a85b03e58f29"/>
    <n v="10"/>
    <s v="Homme"/>
    <n v="157"/>
    <n v="34"/>
    <n v="13.8"/>
    <m/>
    <m/>
    <d v="1899-12-30T21:25:00"/>
    <d v="1899-12-30T07:37:00"/>
    <n v="563.9"/>
    <n v="469.5"/>
    <n v="83"/>
    <n v="94.4"/>
    <m/>
    <n v="48.9"/>
    <n v="141.5"/>
    <n v="23.4"/>
    <n v="6.4"/>
    <n v="46.9"/>
    <n v="20.399999999999999"/>
    <n v="26.3"/>
    <n v="73"/>
    <n v="30"/>
    <n v="3.2"/>
    <n v="137"/>
    <x v="175"/>
    <m/>
    <m/>
    <m/>
    <m/>
    <n v="42"/>
    <x v="10"/>
    <x v="64"/>
    <n v="0"/>
    <n v="0"/>
    <n v="0"/>
    <n v="28"/>
    <n v="28"/>
    <m/>
    <n v="22.8"/>
    <x v="55"/>
    <n v="5.8"/>
    <n v="2.8"/>
    <n v="0"/>
    <n v="3.6"/>
    <n v="4.9000000000000004"/>
    <n v="8"/>
    <n v="1"/>
    <n v="79"/>
    <n v="95.5"/>
    <n v="0.7"/>
    <n v="52"/>
    <n v="105"/>
    <n v="42"/>
    <n v="6.8"/>
    <n v="3.1"/>
    <n v="7.2"/>
    <n v="4.4000000000000004"/>
    <n v="89.4"/>
    <n v="89.4"/>
    <n v="100"/>
    <n v="98.7"/>
    <x v="0"/>
    <x v="0"/>
    <x v="0"/>
    <m/>
    <x v="0"/>
    <m/>
    <n v="10"/>
    <n v="10"/>
    <n v="0"/>
  </r>
  <r>
    <n v="487"/>
    <n v="487"/>
    <s v="Adam  BELKADA"/>
    <s v="BEAD31052013"/>
    <x v="0"/>
    <s v="P"/>
    <s v="O"/>
    <m/>
    <x v="8"/>
    <x v="5"/>
    <x v="8"/>
    <x v="6"/>
    <x v="0"/>
    <x v="0"/>
    <x v="0"/>
    <d v="2022-07-15T00:00:00"/>
    <s v="A1"/>
    <s v="dd39579e-ccd9-41a9-9881-ac15afaf6e18"/>
    <n v="9"/>
    <s v="Homme"/>
    <n v="142"/>
    <n v="32"/>
    <n v="15.9"/>
    <m/>
    <m/>
    <d v="1899-12-30T21:00:00"/>
    <d v="1899-12-30T06:49:00"/>
    <n v="578.29999999999995"/>
    <n v="568.79999999999995"/>
    <n v="98"/>
    <n v="9.5"/>
    <m/>
    <n v="10.7"/>
    <n v="177"/>
    <n v="3.4"/>
    <n v="2.8"/>
    <n v="49.5"/>
    <n v="28.2"/>
    <n v="19.399999999999999"/>
    <n v="59"/>
    <n v="12"/>
    <n v="1.2"/>
    <n v="123"/>
    <x v="52"/>
    <m/>
    <m/>
    <m/>
    <m/>
    <n v="0"/>
    <x v="4"/>
    <x v="3"/>
    <n v="8"/>
    <n v="5"/>
    <n v="8"/>
    <n v="28"/>
    <n v="49"/>
    <n v="13.7"/>
    <n v="13.6"/>
    <x v="26"/>
    <n v="1.6"/>
    <n v="6"/>
    <n v="11.5"/>
    <n v="4"/>
    <n v="6"/>
    <n v="10"/>
    <n v="1.1000000000000001"/>
    <n v="82"/>
    <n v="96.5"/>
    <n v="1.5"/>
    <n v="77"/>
    <n v="104"/>
    <n v="62"/>
    <n v="11"/>
    <n v="12.3"/>
    <n v="23.1"/>
    <n v="3.6"/>
    <n v="87.4"/>
    <n v="97.4"/>
    <n v="87.4"/>
    <n v="90.9"/>
    <x v="0"/>
    <x v="0"/>
    <x v="0"/>
    <m/>
    <x v="0"/>
    <s v="HPI"/>
    <n v="10"/>
    <n v="10"/>
    <n v="0"/>
  </r>
  <r>
    <n v="488"/>
    <n v="488"/>
    <s v="Andrea DJEBALI"/>
    <s v="DJAN23032008"/>
    <x v="9"/>
    <s v="P"/>
    <s v="O"/>
    <m/>
    <x v="7"/>
    <x v="12"/>
    <x v="0"/>
    <x v="0"/>
    <x v="0"/>
    <x v="0"/>
    <x v="0"/>
    <d v="2022-07-18T00:00:00"/>
    <s v="A1"/>
    <s v="1fe8e3b2-d75c-437b-96d4-6b2728037fda"/>
    <n v="14"/>
    <s v="Homme"/>
    <n v="182"/>
    <n v="82"/>
    <n v="24.8"/>
    <m/>
    <m/>
    <d v="1899-12-30T23:37:00"/>
    <d v="1899-12-30T07:45:00"/>
    <n v="488.5"/>
    <n v="446.5"/>
    <n v="91"/>
    <n v="42"/>
    <m/>
    <n v="1.5"/>
    <n v="71.5"/>
    <n v="8.6"/>
    <n v="3.1"/>
    <n v="55.1"/>
    <n v="19.8"/>
    <n v="21.9"/>
    <n v="79"/>
    <n v="28"/>
    <n v="3.4"/>
    <n v="82"/>
    <x v="57"/>
    <m/>
    <m/>
    <m/>
    <m/>
    <n v="40"/>
    <x v="45"/>
    <x v="53"/>
    <n v="3"/>
    <n v="0"/>
    <n v="0"/>
    <n v="8"/>
    <n v="11"/>
    <n v="11.5"/>
    <n v="15.9"/>
    <x v="72"/>
    <n v="1.2"/>
    <n v="1.5"/>
    <n v="2.1"/>
    <n v="1.3"/>
    <n v="0.8"/>
    <n v="8"/>
    <n v="1.1000000000000001"/>
    <n v="89"/>
    <n v="96.2"/>
    <n v="0"/>
    <n v="60"/>
    <n v="107"/>
    <n v="49"/>
    <n v="129.69999999999999"/>
    <n v="47.2"/>
    <n v="3.9"/>
    <n v="4.5999999999999996"/>
    <n v="85.8"/>
    <n v="99.7"/>
    <n v="85.8"/>
    <n v="100"/>
    <x v="0"/>
    <x v="0"/>
    <x v="0"/>
    <m/>
    <x v="0"/>
    <m/>
    <n v="10"/>
    <n v="7"/>
    <n v="3"/>
  </r>
  <r>
    <n v="489"/>
    <n v="489"/>
    <s v="Nina THOUAN"/>
    <s v="THNI11082007"/>
    <x v="9"/>
    <s v="P"/>
    <s v="O"/>
    <m/>
    <x v="10"/>
    <x v="10"/>
    <x v="8"/>
    <x v="4"/>
    <x v="0"/>
    <x v="0"/>
    <x v="0"/>
    <d v="2022-07-21T00:00:00"/>
    <s v="A1"/>
    <s v="a2d30008-ac85-45a7-9061-4eaaeab97144"/>
    <n v="14"/>
    <s v="Femme"/>
    <n v="157"/>
    <n v="50"/>
    <n v="20.3"/>
    <m/>
    <m/>
    <d v="1899-12-30T23:29:00"/>
    <d v="1899-12-30T09:53:00"/>
    <n v="604.5"/>
    <n v="577"/>
    <n v="95"/>
    <n v="27.5"/>
    <m/>
    <n v="18.5"/>
    <n v="58"/>
    <n v="7.4"/>
    <n v="4.5"/>
    <n v="59"/>
    <n v="9.9"/>
    <n v="26.6"/>
    <n v="71"/>
    <n v="27"/>
    <n v="2.7"/>
    <n v="95"/>
    <x v="90"/>
    <m/>
    <m/>
    <m/>
    <m/>
    <n v="0"/>
    <x v="4"/>
    <x v="3"/>
    <n v="2"/>
    <n v="0"/>
    <n v="3"/>
    <n v="11"/>
    <n v="16"/>
    <n v="12.1"/>
    <n v="15.4"/>
    <x v="17"/>
    <n v="2.2999999999999998"/>
    <n v="1.4"/>
    <n v="1.2"/>
    <n v="2"/>
    <n v="1.2"/>
    <n v="5"/>
    <n v="0.5"/>
    <n v="91"/>
    <n v="96"/>
    <n v="0"/>
    <n v="57"/>
    <n v="102"/>
    <n v="48"/>
    <n v="47.3"/>
    <n v="3.9"/>
    <n v="3.1"/>
    <n v="3.6"/>
    <n v="100"/>
    <n v="100"/>
    <n v="100"/>
    <n v="100"/>
    <x v="0"/>
    <x v="0"/>
    <x v="0"/>
    <m/>
    <x v="0"/>
    <m/>
    <n v="10"/>
    <n v="10"/>
    <n v="0"/>
  </r>
  <r>
    <n v="490"/>
    <n v="490"/>
    <s v="Anttoni SACCHET"/>
    <s v="SAAN03012008"/>
    <x v="9"/>
    <s v="P"/>
    <s v="O"/>
    <m/>
    <x v="1"/>
    <x v="0"/>
    <x v="0"/>
    <x v="0"/>
    <x v="0"/>
    <x v="0"/>
    <x v="0"/>
    <d v="2022-07-27T00:00:00"/>
    <s v="A1"/>
    <s v="f1dcb8e4-a10d-4764-a086-d1265cbe923b"/>
    <n v="14"/>
    <s v="Homme"/>
    <n v="171"/>
    <n v="54"/>
    <n v="18.5"/>
    <m/>
    <m/>
    <d v="1899-12-30T23:02:00"/>
    <d v="1899-12-30T06:29:00"/>
    <n v="327.7"/>
    <n v="317"/>
    <n v="97"/>
    <n v="10.7"/>
    <m/>
    <n v="119.2"/>
    <n v="106.5"/>
    <n v="29.1"/>
    <n v="6.6"/>
    <n v="52.2"/>
    <n v="19.7"/>
    <n v="21.5"/>
    <n v="49"/>
    <n v="18"/>
    <n v="3.3"/>
    <n v="63"/>
    <x v="42"/>
    <m/>
    <m/>
    <m/>
    <m/>
    <n v="15"/>
    <x v="60"/>
    <x v="37"/>
    <n v="1"/>
    <n v="0"/>
    <n v="1"/>
    <n v="21"/>
    <n v="23"/>
    <n v="15.5"/>
    <n v="30.7"/>
    <x v="24"/>
    <n v="0"/>
    <n v="5.5"/>
    <n v="9.6"/>
    <n v="1.9"/>
    <n v="4.2"/>
    <n v="7"/>
    <n v="1.3"/>
    <n v="93"/>
    <n v="95.6"/>
    <n v="0"/>
    <n v="44"/>
    <n v="83"/>
    <n v="39"/>
    <n v="295.5"/>
    <n v="16.600000000000001"/>
    <n v="1.8"/>
    <n v="3"/>
    <n v="86.7"/>
    <n v="86.7"/>
    <n v="100"/>
    <n v="100"/>
    <x v="0"/>
    <x v="0"/>
    <x v="1"/>
    <s v="Dysgraphie"/>
    <x v="0"/>
    <s v="Potentiel verbal supérieur à la norme  Déficit attentionnel"/>
    <n v="10"/>
    <n v="8"/>
    <n v="5"/>
  </r>
  <r>
    <n v="491"/>
    <n v="491"/>
    <s v="Anis BINOUMAR"/>
    <s v="BIAN20102012"/>
    <x v="0"/>
    <s v="P"/>
    <s v="O"/>
    <m/>
    <x v="2"/>
    <x v="2"/>
    <x v="12"/>
    <x v="9"/>
    <x v="6"/>
    <x v="0"/>
    <x v="0"/>
    <d v="2022-08-23T00:00:00"/>
    <s v="A1"/>
    <s v="4437f78e-ece5-4c52-8481-f31a8d621a57"/>
    <n v="9"/>
    <s v="Homme"/>
    <n v="150"/>
    <n v="42"/>
    <n v="18.7"/>
    <m/>
    <m/>
    <d v="1899-12-30T23:25:00"/>
    <d v="1899-12-30T09:23:00"/>
    <n v="592"/>
    <n v="568"/>
    <n v="96"/>
    <n v="24"/>
    <m/>
    <n v="6.5"/>
    <n v="70.5"/>
    <n v="5.0999999999999996"/>
    <n v="3.3"/>
    <n v="51.2"/>
    <n v="20.100000000000001"/>
    <n v="25.4"/>
    <n v="57"/>
    <n v="12"/>
    <n v="1.2"/>
    <n v="112"/>
    <x v="47"/>
    <m/>
    <m/>
    <m/>
    <m/>
    <n v="29"/>
    <x v="88"/>
    <x v="47"/>
    <n v="1"/>
    <n v="1"/>
    <n v="4"/>
    <n v="28"/>
    <n v="34"/>
    <n v="12.5"/>
    <n v="18.899999999999999"/>
    <x v="55"/>
    <n v="8.3000000000000007"/>
    <n v="2"/>
    <n v="3.8"/>
    <n v="3.3"/>
    <n v="3.4"/>
    <n v="3"/>
    <n v="0.3"/>
    <n v="91"/>
    <n v="96.6"/>
    <n v="0"/>
    <n v="69"/>
    <n v="117"/>
    <n v="50"/>
    <n v="82.3"/>
    <n v="15.1"/>
    <n v="9.1"/>
    <n v="3.5"/>
    <n v="65.400000000000006"/>
    <n v="72.900000000000006"/>
    <n v="65.400000000000006"/>
    <n v="100"/>
    <x v="0"/>
    <x v="1"/>
    <x v="0"/>
    <m/>
    <x v="0"/>
    <m/>
    <n v="10"/>
    <n v="10"/>
    <n v="0"/>
  </r>
  <r>
    <n v="492"/>
    <n v="492"/>
    <s v="Leon APPERT"/>
    <s v="APLE04102013"/>
    <x v="1"/>
    <s v="P"/>
    <s v="O"/>
    <m/>
    <x v="1"/>
    <x v="6"/>
    <x v="0"/>
    <x v="0"/>
    <x v="0"/>
    <x v="0"/>
    <x v="0"/>
    <d v="2022-08-24T00:00:00"/>
    <s v="A1"/>
    <s v="d1701c96-3bdc-4f62-a4f7-4454b8805f3e"/>
    <n v="8"/>
    <s v="Homme"/>
    <n v="130"/>
    <n v="23"/>
    <n v="13.6"/>
    <m/>
    <m/>
    <d v="1899-12-30T21:45:00"/>
    <d v="1899-12-30T07:05:00"/>
    <n v="560.5"/>
    <n v="502"/>
    <n v="90"/>
    <n v="58.5"/>
    <m/>
    <n v="5.5"/>
    <n v="139.5"/>
    <n v="10.4"/>
    <n v="4.9000000000000004"/>
    <n v="50"/>
    <n v="22.4"/>
    <n v="22.7"/>
    <n v="71"/>
    <n v="26"/>
    <n v="2.8"/>
    <n v="114"/>
    <x v="30"/>
    <m/>
    <m/>
    <m/>
    <m/>
    <n v="0"/>
    <x v="4"/>
    <x v="3"/>
    <n v="3"/>
    <n v="0"/>
    <n v="2"/>
    <n v="17"/>
    <n v="22"/>
    <n v="11.8"/>
    <n v="13.4"/>
    <x v="67"/>
    <n v="4.2"/>
    <n v="2.2000000000000002"/>
    <n v="3.2"/>
    <n v="1.4"/>
    <n v="2"/>
    <n v="6"/>
    <n v="0.7"/>
    <n v="91"/>
    <n v="95.6"/>
    <n v="0"/>
    <n v="85"/>
    <n v="124"/>
    <n v="61"/>
    <n v="102.4"/>
    <n v="6.6"/>
    <n v="11.1"/>
    <n v="3.5"/>
    <n v="88.6"/>
    <n v="88.6"/>
    <n v="100"/>
    <n v="98.1"/>
    <x v="0"/>
    <x v="0"/>
    <x v="0"/>
    <m/>
    <x v="0"/>
    <m/>
    <n v="10"/>
    <n v="10"/>
    <n v="1"/>
  </r>
  <r>
    <n v="493"/>
    <n v="493"/>
    <s v="Come ZINSZNER"/>
    <s v="ZICO13022017"/>
    <x v="5"/>
    <s v="P"/>
    <s v="O"/>
    <m/>
    <x v="2"/>
    <x v="12"/>
    <x v="0"/>
    <x v="0"/>
    <x v="0"/>
    <x v="0"/>
    <x v="0"/>
    <d v="2022-08-25T00:00:00"/>
    <s v="A1"/>
    <s v="967fdb6e-e271-4f9d-9bd7-47d0744cf77f"/>
    <n v="5"/>
    <s v="Homme"/>
    <n v="114"/>
    <n v="19"/>
    <n v="14.6"/>
    <m/>
    <m/>
    <d v="1899-12-30T21:48:00"/>
    <d v="1899-12-30T08:15:00"/>
    <n v="626"/>
    <n v="558.5"/>
    <n v="89"/>
    <n v="68.599999999999994"/>
    <m/>
    <n v="0.3"/>
    <n v="147"/>
    <n v="11"/>
    <n v="5.4"/>
    <n v="40.6"/>
    <n v="28.4"/>
    <n v="25.7"/>
    <n v="89"/>
    <n v="38"/>
    <n v="3.6"/>
    <n v="37"/>
    <x v="123"/>
    <m/>
    <m/>
    <m/>
    <m/>
    <n v="5"/>
    <x v="3"/>
    <x v="4"/>
    <n v="3"/>
    <n v="2"/>
    <n v="4"/>
    <n v="14"/>
    <n v="23"/>
    <n v="13.9"/>
    <n v="19.7"/>
    <x v="9"/>
    <n v="2.5"/>
    <n v="2.5"/>
    <n v="4"/>
    <n v="1.7"/>
    <n v="1.6"/>
    <n v="12"/>
    <n v="1.3"/>
    <n v="93"/>
    <n v="97.1"/>
    <n v="0"/>
    <n v="73"/>
    <n v="110"/>
    <n v="54"/>
    <n v="19.3"/>
    <n v="17.8"/>
    <n v="10.6"/>
    <n v="3.3"/>
    <n v="50.8"/>
    <n v="99.9"/>
    <n v="50.8"/>
    <n v="100"/>
    <x v="0"/>
    <x v="0"/>
    <x v="0"/>
    <m/>
    <x v="0"/>
    <m/>
    <s v="na"/>
    <s v="na"/>
    <s v="na"/>
  </r>
  <r>
    <n v="494"/>
    <n v="494"/>
    <s v="Leonce PORTAL"/>
    <s v="POLE18042015"/>
    <x v="11"/>
    <s v="P"/>
    <s v="O"/>
    <m/>
    <x v="3"/>
    <x v="0"/>
    <x v="0"/>
    <x v="0"/>
    <x v="0"/>
    <x v="0"/>
    <x v="0"/>
    <d v="2022-08-26T00:00:00"/>
    <s v="A1"/>
    <s v="7434e918-2876-48ab-b2b7-8f2cd2bed532"/>
    <n v="7"/>
    <s v="Homme"/>
    <n v="113"/>
    <n v="19"/>
    <n v="14.9"/>
    <m/>
    <m/>
    <d v="1899-12-30T21:50:00"/>
    <d v="1899-12-30T08:12:00"/>
    <n v="608.29999999999995"/>
    <n v="583.29999999999995"/>
    <n v="96"/>
    <n v="25"/>
    <m/>
    <n v="13.5"/>
    <n v="127.5"/>
    <n v="6.2"/>
    <n v="3"/>
    <n v="44.7"/>
    <n v="24.8"/>
    <n v="27.5"/>
    <n v="70"/>
    <n v="23"/>
    <n v="2.2999999999999998"/>
    <n v="126"/>
    <x v="52"/>
    <m/>
    <m/>
    <m/>
    <m/>
    <n v="112"/>
    <x v="112"/>
    <x v="77"/>
    <n v="7"/>
    <n v="2"/>
    <n v="4"/>
    <n v="6"/>
    <n v="19"/>
    <n v="16.7"/>
    <n v="24.1"/>
    <x v="37"/>
    <n v="1.9"/>
    <n v="2"/>
    <n v="3"/>
    <n v="1.5"/>
    <n v="0.8"/>
    <n v="12"/>
    <n v="1.2"/>
    <n v="93"/>
    <n v="97.1"/>
    <n v="0"/>
    <n v="61"/>
    <n v="104"/>
    <n v="45"/>
    <n v="0"/>
    <n v="0"/>
    <n v="5.4"/>
    <n v="3.8"/>
    <n v="99.3"/>
    <n v="99.3"/>
    <n v="100"/>
    <n v="99.9"/>
    <x v="0"/>
    <x v="0"/>
    <x v="0"/>
    <m/>
    <x v="0"/>
    <m/>
    <n v="10"/>
    <n v="10"/>
    <n v="0"/>
  </r>
  <r>
    <n v="495"/>
    <n v="495"/>
    <s v="Alicia GIRERD"/>
    <s v="GIAL28032005"/>
    <x v="14"/>
    <s v="P"/>
    <s v="O"/>
    <m/>
    <x v="10"/>
    <x v="3"/>
    <x v="9"/>
    <x v="0"/>
    <x v="0"/>
    <x v="0"/>
    <x v="0"/>
    <d v="2022-08-30T00:00:00"/>
    <s v="A1"/>
    <s v="8e213d31-628f-435e-aec2-0d1ca27c4134"/>
    <n v="17"/>
    <s v="Femme"/>
    <n v="175"/>
    <n v="65"/>
    <n v="21.2"/>
    <m/>
    <m/>
    <d v="1899-12-30T21:40:00"/>
    <d v="1899-12-30T11:50:00"/>
    <n v="745.5"/>
    <n v="632.5"/>
    <n v="85"/>
    <n v="113"/>
    <m/>
    <n v="104.5"/>
    <n v="58"/>
    <n v="25.6"/>
    <n v="2"/>
    <n v="56.4"/>
    <n v="17.8"/>
    <n v="23.8"/>
    <n v="78"/>
    <n v="25"/>
    <n v="2"/>
    <n v="87"/>
    <x v="23"/>
    <m/>
    <m/>
    <m/>
    <m/>
    <n v="148"/>
    <x v="129"/>
    <x v="3"/>
    <n v="7"/>
    <n v="0"/>
    <n v="2"/>
    <n v="36"/>
    <n v="45"/>
    <n v="13"/>
    <n v="15.7"/>
    <x v="60"/>
    <n v="4"/>
    <n v="4.4000000000000004"/>
    <n v="3"/>
    <n v="5.4"/>
    <n v="3.5"/>
    <n v="18"/>
    <n v="1.7"/>
    <n v="93"/>
    <n v="96"/>
    <n v="0"/>
    <n v="60"/>
    <n v="94"/>
    <n v="46"/>
    <n v="120.1"/>
    <n v="1.9"/>
    <n v="12.2"/>
    <n v="3.1"/>
    <n v="99.4"/>
    <n v="99.4"/>
    <n v="100"/>
    <n v="100"/>
    <x v="0"/>
    <x v="0"/>
    <x v="0"/>
    <m/>
    <x v="0"/>
    <s v="Dépression"/>
    <n v="2"/>
    <s v="na"/>
    <n v="5"/>
  </r>
  <r>
    <n v="496"/>
    <n v="496"/>
    <s v="Blanche COURTILLY"/>
    <s v="COBL07012010"/>
    <x v="3"/>
    <s v="P"/>
    <s v="O"/>
    <m/>
    <x v="2"/>
    <x v="2"/>
    <x v="8"/>
    <x v="0"/>
    <x v="0"/>
    <x v="0"/>
    <x v="0"/>
    <d v="2022-09-02T00:00:00"/>
    <s v="A1"/>
    <s v="8b8424a6-2c0c-43fa-baca-ffae17759819"/>
    <n v="12"/>
    <s v="Femme"/>
    <n v="170"/>
    <n v="44"/>
    <n v="15.2"/>
    <m/>
    <m/>
    <d v="1899-12-30T22:30:00"/>
    <d v="1899-12-30T07:16:00"/>
    <n v="494.5"/>
    <n v="479.5"/>
    <n v="97"/>
    <n v="15"/>
    <m/>
    <n v="32.5"/>
    <n v="79.5"/>
    <n v="9"/>
    <n v="1.8"/>
    <n v="61.3"/>
    <n v="19.100000000000001"/>
    <n v="17.8"/>
    <n v="61"/>
    <n v="20"/>
    <n v="2.4"/>
    <n v="53"/>
    <x v="3"/>
    <m/>
    <m/>
    <m/>
    <m/>
    <n v="89"/>
    <x v="144"/>
    <x v="23"/>
    <n v="2"/>
    <n v="0"/>
    <n v="4"/>
    <n v="10"/>
    <n v="16"/>
    <n v="14.5"/>
    <n v="14.8"/>
    <x v="37"/>
    <n v="2.1"/>
    <n v="2"/>
    <n v="2.4"/>
    <n v="1.4"/>
    <n v="1.5"/>
    <n v="3"/>
    <n v="0.4"/>
    <n v="92"/>
    <n v="97.4"/>
    <n v="0"/>
    <n v="67"/>
    <n v="99"/>
    <n v="51"/>
    <n v="82.6"/>
    <n v="1.3"/>
    <n v="8.3000000000000007"/>
    <n v="3"/>
    <n v="99.5"/>
    <n v="99.5"/>
    <n v="100"/>
    <n v="100"/>
    <x v="0"/>
    <x v="0"/>
    <x v="0"/>
    <m/>
    <x v="0"/>
    <s v="AVP avec TC et hématome ED  Tb attention"/>
    <n v="10"/>
    <n v="10"/>
    <n v="0"/>
  </r>
  <r>
    <n v="497"/>
    <n v="497"/>
    <s v="Diane PEREIRA"/>
    <s v="PEDI08082006"/>
    <x v="12"/>
    <s v="P"/>
    <s v="O"/>
    <s v="ttt ortho en cours"/>
    <x v="2"/>
    <x v="3"/>
    <x v="9"/>
    <x v="0"/>
    <x v="0"/>
    <x v="0"/>
    <x v="0"/>
    <d v="2022-09-02T00:00:00"/>
    <s v="A1"/>
    <s v="86d3071a-d8a1-4dd8-ac18-6cde84b7fdbb"/>
    <n v="16"/>
    <s v="Femme"/>
    <n v="163"/>
    <n v="73"/>
    <n v="27.5"/>
    <m/>
    <m/>
    <d v="1899-12-30T21:21:00"/>
    <d v="1899-12-30T10:11:00"/>
    <n v="770.5"/>
    <n v="521"/>
    <n v="68"/>
    <n v="249.5"/>
    <m/>
    <n v="1.5"/>
    <n v="71"/>
    <n v="32.4"/>
    <n v="3"/>
    <n v="60.7"/>
    <n v="13.3"/>
    <n v="22.9"/>
    <n v="57"/>
    <n v="19"/>
    <n v="1.5"/>
    <n v="116"/>
    <x v="116"/>
    <m/>
    <m/>
    <m/>
    <m/>
    <n v="49"/>
    <x v="13"/>
    <x v="40"/>
    <n v="1"/>
    <n v="1"/>
    <n v="2"/>
    <n v="31"/>
    <n v="35"/>
    <n v="13.7"/>
    <n v="18.7"/>
    <x v="66"/>
    <n v="7"/>
    <n v="3.1"/>
    <n v="5"/>
    <n v="1.6"/>
    <n v="3.2"/>
    <n v="8"/>
    <n v="0.9"/>
    <n v="92"/>
    <n v="96.6"/>
    <n v="0"/>
    <n v="45"/>
    <n v="84"/>
    <n v="34"/>
    <n v="121.4"/>
    <n v="41.5"/>
    <n v="5.3"/>
    <n v="3.6"/>
    <n v="99.9"/>
    <n v="99.9"/>
    <n v="100"/>
    <n v="100"/>
    <x v="0"/>
    <x v="0"/>
    <x v="0"/>
    <m/>
    <x v="0"/>
    <m/>
    <n v="5"/>
    <n v="10"/>
    <n v="5"/>
  </r>
  <r>
    <n v="498"/>
    <n v="498"/>
    <s v="Assia MARR DEVLICHEVICH"/>
    <s v="MADEAS03012015"/>
    <x v="11"/>
    <s v="P"/>
    <s v="O"/>
    <m/>
    <x v="2"/>
    <x v="3"/>
    <x v="11"/>
    <x v="10"/>
    <x v="9"/>
    <x v="6"/>
    <x v="2"/>
    <d v="2022-09-09T00:00:00"/>
    <s v="A1"/>
    <s v="a3ff7092-ccb6-4c39-a96c-da19d27b9df2"/>
    <n v="7"/>
    <s v="Femme"/>
    <n v="130"/>
    <n v="27"/>
    <n v="16"/>
    <m/>
    <m/>
    <d v="1899-12-30T22:15:00"/>
    <d v="1899-12-30T08:11:00"/>
    <n v="596.1"/>
    <n v="509.5"/>
    <n v="85"/>
    <n v="86.6"/>
    <m/>
    <n v="22"/>
    <n v="138"/>
    <n v="14.5"/>
    <n v="5.0999999999999996"/>
    <n v="49"/>
    <n v="24.2"/>
    <n v="21.7"/>
    <n v="86"/>
    <n v="40"/>
    <n v="4"/>
    <n v="77"/>
    <x v="102"/>
    <n v="107.7"/>
    <n v="73.2"/>
    <n v="4.7105004906771342"/>
    <n v="5.1815505397448476"/>
    <n v="16"/>
    <x v="85"/>
    <x v="23"/>
    <n v="0"/>
    <n v="0"/>
    <n v="0"/>
    <n v="28"/>
    <n v="28"/>
    <m/>
    <n v="24.3"/>
    <x v="4"/>
    <n v="3.3"/>
    <n v="3.3"/>
    <n v="5.0999999999999996"/>
    <n v="2.7"/>
    <n v="2.5"/>
    <n v="1"/>
    <n v="0.1"/>
    <n v="94"/>
    <n v="97.2"/>
    <n v="0"/>
    <n v="68"/>
    <n v="118"/>
    <n v="52"/>
    <n v="37.799999999999997"/>
    <n v="33.799999999999997"/>
    <n v="18.7"/>
    <n v="3"/>
    <n v="95.2"/>
    <n v="99.8"/>
    <n v="98.2"/>
    <n v="95.2"/>
    <x v="0"/>
    <x v="0"/>
    <x v="0"/>
    <m/>
    <x v="0"/>
    <m/>
    <n v="10"/>
    <n v="10"/>
    <n v="0"/>
  </r>
  <r>
    <n v="499"/>
    <n v="499"/>
    <s v="Emma LAVRADOR"/>
    <s v="LAEM16112008"/>
    <x v="6"/>
    <s v="P"/>
    <s v="O"/>
    <s v="ttt ortho en cours"/>
    <x v="10"/>
    <x v="3"/>
    <x v="11"/>
    <x v="10"/>
    <x v="9"/>
    <x v="6"/>
    <x v="2"/>
    <d v="2022-09-09T00:00:00"/>
    <s v="A1"/>
    <s v="dd18ba59-91d8-4b70-a8ff-863c0025143f"/>
    <n v="13"/>
    <s v="Femme"/>
    <n v="156"/>
    <n v="66"/>
    <n v="27.1"/>
    <m/>
    <m/>
    <d v="1899-12-30T21:00:00"/>
    <d v="1899-12-30T08:11:00"/>
    <n v="543.5"/>
    <n v="514"/>
    <n v="95"/>
    <n v="29.5"/>
    <m/>
    <n v="127"/>
    <n v="68"/>
    <n v="23.3"/>
    <n v="4.4000000000000004"/>
    <n v="58.8"/>
    <n v="15.2"/>
    <n v="21.7"/>
    <n v="79"/>
    <n v="32"/>
    <n v="3.5"/>
    <n v="67"/>
    <x v="83"/>
    <n v="100.7"/>
    <n v="74"/>
    <n v="3.7354085603112841"/>
    <n v="4.1439688715953311"/>
    <n v="5"/>
    <x v="23"/>
    <x v="14"/>
    <n v="2"/>
    <n v="0"/>
    <n v="1"/>
    <n v="29"/>
    <n v="32"/>
    <n v="10.4"/>
    <n v="12.2"/>
    <x v="53"/>
    <n v="8.1"/>
    <n v="2.5"/>
    <n v="4.8"/>
    <n v="2.7"/>
    <n v="2.1"/>
    <n v="18"/>
    <n v="2.1"/>
    <n v="86"/>
    <n v="95.9"/>
    <n v="0"/>
    <n v="68"/>
    <n v="108"/>
    <n v="30"/>
    <n v="75.5"/>
    <n v="2.5"/>
    <n v="7.9"/>
    <n v="3.4"/>
    <n v="94.2"/>
    <n v="94.2"/>
    <n v="98.4"/>
    <n v="100"/>
    <x v="0"/>
    <x v="0"/>
    <x v="0"/>
    <m/>
    <x v="0"/>
    <m/>
    <n v="8"/>
    <n v="10"/>
    <n v="5"/>
  </r>
  <r>
    <n v="500"/>
    <n v="500"/>
    <s v="Jeanne DELAFORGE"/>
    <s v="DEJE09112010"/>
    <x v="4"/>
    <s v="P"/>
    <s v="O"/>
    <m/>
    <x v="10"/>
    <x v="2"/>
    <x v="8"/>
    <x v="6"/>
    <x v="9"/>
    <x v="6"/>
    <x v="2"/>
    <d v="2022-09-13T00:00:00"/>
    <s v="A1"/>
    <s v="545aa616-eb59-41f7-85e1-f41dfc0f6d29"/>
    <n v="11"/>
    <s v="Femme"/>
    <n v="165"/>
    <n v="48"/>
    <n v="17.600000000000001"/>
    <m/>
    <m/>
    <d v="1899-12-30T21:30:00"/>
    <d v="1899-12-30T06:56:00"/>
    <n v="544.5"/>
    <n v="528.5"/>
    <n v="97"/>
    <n v="16"/>
    <m/>
    <n v="22"/>
    <n v="108"/>
    <n v="6.7"/>
    <n v="1"/>
    <n v="57.8"/>
    <n v="14.9"/>
    <n v="26.3"/>
    <n v="48"/>
    <n v="17"/>
    <n v="1.9"/>
    <n v="43"/>
    <x v="5"/>
    <n v="74.3"/>
    <n v="72.7"/>
    <n v="1.9299905392620624"/>
    <n v="2.1456953642384105"/>
    <n v="13"/>
    <x v="51"/>
    <x v="3"/>
    <n v="5"/>
    <n v="0"/>
    <n v="3"/>
    <n v="19"/>
    <n v="27"/>
    <n v="12"/>
    <n v="15.8"/>
    <x v="27"/>
    <n v="4.7"/>
    <n v="2.5"/>
    <n v="3.6"/>
    <n v="2.6"/>
    <n v="1.8"/>
    <n v="14"/>
    <n v="1.6"/>
    <n v="92"/>
    <n v="95.8"/>
    <n v="0"/>
    <n v="76"/>
    <n v="109"/>
    <n v="64"/>
    <n v="6.8"/>
    <n v="25.4"/>
    <n v="17"/>
    <n v="3.6"/>
    <n v="98.8"/>
    <n v="99.7"/>
    <n v="100"/>
    <n v="98.8"/>
    <x v="0"/>
    <x v="0"/>
    <x v="0"/>
    <m/>
    <x v="0"/>
    <m/>
    <n v="10"/>
    <n v="10"/>
    <n v="5"/>
  </r>
  <r>
    <n v="501"/>
    <n v="501"/>
    <s v="Qassim CHOUARFA"/>
    <s v="CHQA01052018"/>
    <x v="2"/>
    <s v="P"/>
    <s v="O"/>
    <m/>
    <x v="2"/>
    <x v="12"/>
    <x v="1"/>
    <x v="10"/>
    <x v="9"/>
    <x v="6"/>
    <x v="2"/>
    <d v="2022-09-14T00:00:00"/>
    <s v="A1"/>
    <s v="823f4e7c-a90d-4721-ae9f-3f3b111c87f1"/>
    <n v="4"/>
    <s v="Homme"/>
    <n v="100"/>
    <n v="18"/>
    <n v="18"/>
    <m/>
    <m/>
    <d v="1899-12-30T19:59:00"/>
    <d v="1899-12-30T07:18:00"/>
    <n v="675.5"/>
    <n v="615.5"/>
    <n v="91"/>
    <n v="60.2"/>
    <m/>
    <n v="3"/>
    <n v="156"/>
    <n v="9.3000000000000007"/>
    <n v="4.3"/>
    <n v="68.099999999999994"/>
    <n v="17"/>
    <n v="10.6"/>
    <n v="90"/>
    <n v="35"/>
    <n v="3.1"/>
    <n v="232"/>
    <x v="162"/>
    <n v="100.6"/>
    <n v="85.1"/>
    <n v="3.4118602761982126"/>
    <n v="3.7140536149471974"/>
    <n v="26"/>
    <x v="36"/>
    <x v="7"/>
    <n v="3"/>
    <n v="9"/>
    <n v="6"/>
    <n v="206"/>
    <n v="224"/>
    <n v="14.5"/>
    <n v="20.399999999999999"/>
    <x v="134"/>
    <n v="44.9"/>
    <n v="19.100000000000001"/>
    <n v="16.600000000000001"/>
    <n v="25.9"/>
    <n v="18.100000000000001"/>
    <n v="50"/>
    <n v="4.9000000000000004"/>
    <n v="90"/>
    <n v="97.3"/>
    <n v="0.1"/>
    <n v="91"/>
    <n v="129"/>
    <n v="55"/>
    <n v="392.4"/>
    <n v="42.5"/>
    <n v="11.9"/>
    <n v="3.6"/>
    <n v="86.9"/>
    <n v="91.9"/>
    <n v="86.9"/>
    <n v="100"/>
    <x v="0"/>
    <x v="0"/>
    <x v="0"/>
    <m/>
    <x v="0"/>
    <m/>
    <n v="10"/>
    <n v="10"/>
    <n v="0"/>
  </r>
  <r>
    <n v="502"/>
    <n v="502"/>
    <s v="Tvisha PANDEY"/>
    <s v="PATV25082016"/>
    <x v="7"/>
    <s v="P"/>
    <s v="O"/>
    <s v="adénoïdectomie"/>
    <x v="10"/>
    <x v="3"/>
    <x v="2"/>
    <x v="7"/>
    <x v="9"/>
    <x v="6"/>
    <x v="2"/>
    <d v="2022-09-14T00:00:00"/>
    <s v="A1"/>
    <s v="eab551aa-3e06-4668-b6c3-6302f48ec245"/>
    <n v="6"/>
    <s v="Femme"/>
    <n v="121"/>
    <n v="25"/>
    <n v="17.100000000000001"/>
    <m/>
    <m/>
    <d v="1899-12-30T20:41:00"/>
    <d v="1899-12-30T07:02:00"/>
    <n v="619.79999999999995"/>
    <n v="534.4"/>
    <n v="86"/>
    <n v="85.4"/>
    <m/>
    <n v="3"/>
    <n v="83"/>
    <n v="13.8"/>
    <n v="6.3"/>
    <n v="58.4"/>
    <n v="20.8"/>
    <n v="14.5"/>
    <n v="90"/>
    <n v="40"/>
    <n v="3.9"/>
    <n v="131"/>
    <x v="65"/>
    <n v="104.5"/>
    <n v="79.2"/>
    <n v="4.4910179640718564"/>
    <n v="4.9288922155688626"/>
    <n v="61"/>
    <x v="67"/>
    <x v="26"/>
    <n v="4"/>
    <n v="0"/>
    <n v="5"/>
    <n v="38"/>
    <n v="47"/>
    <n v="9.8000000000000007"/>
    <n v="14.3"/>
    <x v="45"/>
    <n v="14.7"/>
    <n v="3.7"/>
    <n v="6.7"/>
    <n v="4"/>
    <n v="4.2"/>
    <n v="19"/>
    <n v="2.1"/>
    <n v="82"/>
    <n v="97"/>
    <n v="0"/>
    <n v="80"/>
    <n v="119"/>
    <n v="56"/>
    <n v="52.3"/>
    <n v="51.6"/>
    <n v="47.5"/>
    <n v="4.0999999999999996"/>
    <n v="96.3"/>
    <n v="96.3"/>
    <n v="99.3"/>
    <n v="100"/>
    <x v="0"/>
    <x v="0"/>
    <x v="0"/>
    <m/>
    <x v="0"/>
    <m/>
    <n v="9"/>
    <n v="9"/>
    <n v="7"/>
  </r>
  <r>
    <n v="503"/>
    <n v="503"/>
    <s v="Cylla BESSADAT"/>
    <s v="BECY29032013"/>
    <x v="0"/>
    <s v="P"/>
    <s v="O"/>
    <m/>
    <x v="0"/>
    <x v="6"/>
    <x v="11"/>
    <x v="10"/>
    <x v="9"/>
    <x v="6"/>
    <x v="2"/>
    <d v="2022-09-20T00:00:00"/>
    <s v="A1"/>
    <s v="1ca05fa2-6d86-4459-a1e4-bd2179ab7b3b"/>
    <n v="9"/>
    <s v="Femme"/>
    <n v="142"/>
    <n v="32"/>
    <n v="15.9"/>
    <m/>
    <m/>
    <d v="1899-12-30T20:40:00"/>
    <d v="1899-12-30T07:32:00"/>
    <n v="631.5"/>
    <n v="593"/>
    <n v="94"/>
    <n v="38.5"/>
    <m/>
    <n v="20.5"/>
    <n v="67.5"/>
    <n v="9"/>
    <n v="2.7"/>
    <n v="51.4"/>
    <n v="19.600000000000001"/>
    <n v="26.3"/>
    <n v="64"/>
    <n v="31"/>
    <n v="2.9"/>
    <n v="53"/>
    <x v="7"/>
    <n v="90.3"/>
    <n v="71"/>
    <n v="3.136593591905565"/>
    <n v="3.4300168634064079"/>
    <n v="0"/>
    <x v="4"/>
    <x v="3"/>
    <n v="1"/>
    <n v="0"/>
    <n v="0"/>
    <n v="17"/>
    <n v="18"/>
    <n v="14"/>
    <n v="17.600000000000001"/>
    <x v="51"/>
    <n v="3.8"/>
    <n v="1.1000000000000001"/>
    <n v="0"/>
    <n v="2"/>
    <n v="1.4"/>
    <n v="0"/>
    <n v="0"/>
    <n v="93"/>
    <n v="97.7"/>
    <n v="0"/>
    <n v="73"/>
    <n v="116"/>
    <n v="50"/>
    <n v="144.4"/>
    <n v="13.6"/>
    <n v="6.6"/>
    <m/>
    <n v="71.7"/>
    <n v="98.9"/>
    <n v="71.7"/>
    <n v="100"/>
    <x v="0"/>
    <x v="0"/>
    <x v="0"/>
    <m/>
    <x v="0"/>
    <m/>
    <n v="8"/>
    <n v="9"/>
    <n v="1"/>
  </r>
  <r>
    <n v="504"/>
    <n v="504"/>
    <s v="Gabriel  CORTESI"/>
    <s v="COGA02092015"/>
    <x v="11"/>
    <s v="P"/>
    <s v="O"/>
    <m/>
    <x v="2"/>
    <x v="12"/>
    <x v="8"/>
    <x v="10"/>
    <x v="9"/>
    <x v="6"/>
    <x v="2"/>
    <d v="2022-09-23T00:00:00"/>
    <s v="A1"/>
    <s v="14f4e77c-d7aa-4b03-8e88-bd2525193a29"/>
    <n v="7"/>
    <s v="Homme"/>
    <n v="130"/>
    <n v="23"/>
    <n v="13.6"/>
    <m/>
    <m/>
    <d v="1899-12-30T21:30:00"/>
    <d v="1899-12-30T08:05:00"/>
    <n v="629"/>
    <n v="587.5"/>
    <n v="93"/>
    <n v="41.5"/>
    <m/>
    <n v="6"/>
    <n v="133.5"/>
    <n v="7.5"/>
    <n v="3.6"/>
    <n v="50.3"/>
    <n v="21.4"/>
    <n v="24.8"/>
    <n v="70"/>
    <n v="23"/>
    <n v="2.2000000000000002"/>
    <n v="108"/>
    <x v="57"/>
    <n v="94.8"/>
    <n v="71.699999999999989"/>
    <n v="2.3489361702127658"/>
    <n v="2.5736170212765956"/>
    <n v="51"/>
    <x v="45"/>
    <x v="31"/>
    <n v="2"/>
    <n v="1"/>
    <n v="1"/>
    <n v="64"/>
    <n v="68"/>
    <n v="11.5"/>
    <n v="16"/>
    <x v="21"/>
    <n v="12.8"/>
    <n v="5"/>
    <n v="5"/>
    <n v="11.2"/>
    <n v="5.3"/>
    <n v="19"/>
    <n v="1.9"/>
    <n v="92"/>
    <n v="96.8"/>
    <n v="0"/>
    <n v="72"/>
    <n v="108"/>
    <n v="56"/>
    <n v="181.2"/>
    <n v="19.5"/>
    <n v="13"/>
    <n v="3.3"/>
    <n v="98.9"/>
    <n v="98.9"/>
    <n v="100"/>
    <n v="100"/>
    <x v="1"/>
    <x v="0"/>
    <x v="0"/>
    <m/>
    <x v="0"/>
    <m/>
    <n v="3"/>
    <n v="9"/>
    <n v="1"/>
  </r>
  <r>
    <n v="505"/>
    <n v="505"/>
    <s v="Eden  MACAQUI"/>
    <s v="MAED05112013"/>
    <x v="1"/>
    <s v="P"/>
    <s v="O"/>
    <m/>
    <x v="2"/>
    <x v="12"/>
    <x v="7"/>
    <x v="5"/>
    <x v="6"/>
    <x v="6"/>
    <x v="2"/>
    <d v="2022-09-27T00:00:00"/>
    <s v="A1"/>
    <s v="74c251a0-f796-4a25-bb02-7bc856c96610"/>
    <n v="8"/>
    <s v="Homme"/>
    <n v="133"/>
    <n v="36"/>
    <n v="20.399999999999999"/>
    <m/>
    <m/>
    <d v="1899-12-30T22:04:00"/>
    <d v="1899-12-30T07:37:00"/>
    <n v="571"/>
    <n v="479.5"/>
    <n v="84"/>
    <n v="91.5"/>
    <m/>
    <n v="2"/>
    <n v="161"/>
    <n v="16.3"/>
    <n v="1.8"/>
    <n v="58.6"/>
    <n v="25.9"/>
    <n v="13.8"/>
    <n v="46"/>
    <n v="17"/>
    <n v="1.8"/>
    <n v="64"/>
    <x v="84"/>
    <n v="59.8"/>
    <n v="84.5"/>
    <n v="2.1272158498435871"/>
    <n v="2.3524504692387902"/>
    <n v="0"/>
    <x v="4"/>
    <x v="3"/>
    <n v="0"/>
    <n v="0"/>
    <n v="1"/>
    <n v="27"/>
    <n v="28"/>
    <n v="11.1"/>
    <n v="17.600000000000001"/>
    <x v="40"/>
    <n v="8.1999999999999993"/>
    <n v="2.8"/>
    <n v="5.2"/>
    <n v="2.8"/>
    <n v="2.9"/>
    <n v="7"/>
    <n v="0.9"/>
    <n v="90"/>
    <n v="96.9"/>
    <n v="0"/>
    <n v="74"/>
    <n v="111"/>
    <n v="54"/>
    <n v="213.8"/>
    <n v="49"/>
    <n v="32.6"/>
    <n v="3.6"/>
    <n v="83.6"/>
    <n v="96.8"/>
    <n v="83.6"/>
    <n v="100"/>
    <x v="0"/>
    <x v="0"/>
    <x v="0"/>
    <m/>
    <x v="0"/>
    <s v="autisme"/>
    <n v="10"/>
    <n v="10"/>
    <n v="5"/>
  </r>
  <r>
    <n v="506"/>
    <n v="506"/>
    <s v="Mathis DORLHIAC"/>
    <s v="DOMA19012010"/>
    <x v="3"/>
    <s v="P"/>
    <s v="O"/>
    <s v="amygdalectomie + adénoïdectomie"/>
    <x v="1"/>
    <x v="11"/>
    <x v="11"/>
    <x v="10"/>
    <x v="9"/>
    <x v="6"/>
    <x v="2"/>
    <d v="2022-09-30T00:00:00"/>
    <s v="A1"/>
    <s v="2f2e7983-dbc3-41f0-a695-d6957383e327"/>
    <n v="12"/>
    <s v="Homme"/>
    <n v="156"/>
    <n v="35"/>
    <n v="14.4"/>
    <m/>
    <m/>
    <d v="1899-12-30T22:15:00"/>
    <d v="1899-12-30T07:17:00"/>
    <n v="542.5"/>
    <n v="509.5"/>
    <n v="94"/>
    <n v="33"/>
    <m/>
    <n v="0.5"/>
    <n v="124"/>
    <n v="6.2"/>
    <n v="5.5"/>
    <n v="55.8"/>
    <n v="19.899999999999999"/>
    <n v="18.7"/>
    <n v="51"/>
    <n v="21"/>
    <n v="2.2999999999999998"/>
    <n v="119"/>
    <x v="141"/>
    <n v="69.7"/>
    <n v="75.699999999999989"/>
    <n v="2.4730127576054954"/>
    <n v="2.7438665358194307"/>
    <n v="24"/>
    <x v="65"/>
    <x v="55"/>
    <n v="1"/>
    <n v="0"/>
    <n v="7"/>
    <n v="57"/>
    <n v="65"/>
    <n v="12.4"/>
    <n v="18.600000000000001"/>
    <x v="135"/>
    <n v="5.7"/>
    <n v="8.1"/>
    <n v="11.8"/>
    <n v="5.5"/>
    <n v="6.8"/>
    <n v="15"/>
    <n v="1.8"/>
    <n v="81"/>
    <n v="96.7"/>
    <n v="0.1"/>
    <n v="68"/>
    <n v="115"/>
    <n v="49"/>
    <n v="131.5"/>
    <n v="0.7"/>
    <n v="2.8"/>
    <n v="3.5"/>
    <n v="66.900000000000006"/>
    <n v="95.8"/>
    <n v="66.900000000000006"/>
    <n v="100"/>
    <x v="0"/>
    <x v="1"/>
    <x v="0"/>
    <m/>
    <x v="0"/>
    <m/>
    <n v="8"/>
    <n v="10"/>
    <n v="2"/>
  </r>
  <r>
    <n v="507"/>
    <n v="507"/>
    <s v="Louis CECCALDI"/>
    <s v="CELO31012014"/>
    <x v="1"/>
    <s v="P"/>
    <s v="O"/>
    <m/>
    <x v="2"/>
    <x v="6"/>
    <x v="11"/>
    <x v="10"/>
    <x v="9"/>
    <x v="6"/>
    <x v="2"/>
    <d v="2022-10-03T00:00:00"/>
    <s v="A1"/>
    <s v="265f8ae3-d023-4a51-bcd8-0142bd54afe1"/>
    <n v="8"/>
    <s v="Homme"/>
    <n v="135"/>
    <n v="65"/>
    <n v="35.700000000000003"/>
    <m/>
    <m/>
    <d v="1899-12-30T21:00:00"/>
    <d v="1899-12-30T07:17:00"/>
    <n v="606.9"/>
    <n v="528.5"/>
    <n v="87"/>
    <n v="78.400000000000006"/>
    <m/>
    <n v="10.3"/>
    <n v="149.5"/>
    <n v="14.4"/>
    <n v="2.2999999999999998"/>
    <n v="67.7"/>
    <n v="17.5"/>
    <n v="12.5"/>
    <n v="76"/>
    <n v="32"/>
    <n v="3.2"/>
    <n v="125"/>
    <x v="167"/>
    <n v="88.5"/>
    <n v="85.2"/>
    <n v="3.632923368022706"/>
    <n v="3.9962157048249765"/>
    <n v="23"/>
    <x v="17"/>
    <x v="6"/>
    <n v="0"/>
    <n v="0"/>
    <n v="3"/>
    <n v="67"/>
    <n v="70"/>
    <n v="11.5"/>
    <n v="16.899999999999999"/>
    <x v="18"/>
    <n v="20.9"/>
    <n v="6.1"/>
    <n v="6.6"/>
    <n v="10.9"/>
    <n v="5.7"/>
    <n v="60"/>
    <n v="6.8"/>
    <n v="77"/>
    <n v="96.1"/>
    <n v="3.2"/>
    <n v="85"/>
    <n v="125"/>
    <n v="57"/>
    <n v="312.7"/>
    <n v="34.9"/>
    <n v="3.9"/>
    <n v="3.5"/>
    <n v="96"/>
    <n v="98.1"/>
    <n v="96"/>
    <n v="100"/>
    <x v="0"/>
    <x v="0"/>
    <x v="0"/>
    <m/>
    <x v="0"/>
    <s v="autisme"/>
    <n v="10"/>
    <n v="8"/>
    <n v="2"/>
  </r>
  <r>
    <n v="508"/>
    <n v="508"/>
    <s v="Anaelle DEBAIR FRAY"/>
    <s v="DEFRAN19052015"/>
    <x v="11"/>
    <s v="P"/>
    <s v="O"/>
    <s v="amygdalectomie + adénoïdectomie"/>
    <x v="10"/>
    <x v="2"/>
    <x v="11"/>
    <x v="10"/>
    <x v="9"/>
    <x v="6"/>
    <x v="2"/>
    <d v="2022-10-05T00:00:00"/>
    <s v="A1"/>
    <s v="c8583951-fd84-4bf8-a25b-585542b79f3f"/>
    <n v="7"/>
    <s v="Femme"/>
    <n v="120"/>
    <n v="23"/>
    <n v="16"/>
    <m/>
    <m/>
    <d v="1899-12-30T20:00:00"/>
    <d v="1899-12-30T08:37:00"/>
    <n v="746.5"/>
    <n v="721.5"/>
    <n v="97"/>
    <n v="25"/>
    <m/>
    <n v="10.5"/>
    <n v="127"/>
    <n v="4.7"/>
    <n v="3"/>
    <n v="56.5"/>
    <n v="15.5"/>
    <n v="24.9"/>
    <n v="73"/>
    <n v="22"/>
    <n v="1.8"/>
    <n v="138"/>
    <x v="78"/>
    <n v="97.9"/>
    <n v="72"/>
    <n v="1.8295218295218296"/>
    <n v="1.9792099792099793"/>
    <n v="0"/>
    <x v="4"/>
    <x v="3"/>
    <n v="2"/>
    <n v="0"/>
    <n v="11"/>
    <n v="46"/>
    <n v="59"/>
    <n v="12.6"/>
    <n v="16.100000000000001"/>
    <x v="23"/>
    <n v="10"/>
    <n v="3.2"/>
    <n v="5.8"/>
    <n v="2.5"/>
    <n v="4.2"/>
    <n v="12"/>
    <n v="1"/>
    <n v="85"/>
    <n v="97"/>
    <n v="0.1"/>
    <n v="72"/>
    <n v="117"/>
    <n v="51"/>
    <n v="98"/>
    <n v="4.2"/>
    <n v="5.9"/>
    <n v="3.5"/>
    <n v="97.3"/>
    <n v="97.3"/>
    <n v="100"/>
    <n v="100"/>
    <x v="0"/>
    <x v="0"/>
    <x v="0"/>
    <m/>
    <x v="0"/>
    <m/>
    <n v="10"/>
    <n v="10"/>
    <n v="0"/>
  </r>
  <r>
    <n v="509"/>
    <n v="509"/>
    <s v="Soline MARTEAU"/>
    <s v="MASO23112007"/>
    <x v="9"/>
    <s v="P"/>
    <s v="O"/>
    <s v="ttt ortho"/>
    <x v="2"/>
    <x v="12"/>
    <x v="11"/>
    <x v="10"/>
    <x v="9"/>
    <x v="6"/>
    <x v="2"/>
    <d v="2022-10-10T00:00:00"/>
    <s v="A1"/>
    <s v="4cf15257-fa5a-425f-a81e-9ea5736dfbc4"/>
    <n v="14"/>
    <s v="Femme"/>
    <n v="161"/>
    <n v="51"/>
    <n v="19.7"/>
    <m/>
    <m/>
    <d v="1899-12-30T22:58:00"/>
    <d v="1899-12-30T07:15:00"/>
    <n v="497"/>
    <n v="493.5"/>
    <n v="99"/>
    <n v="3.5"/>
    <m/>
    <n v="4"/>
    <n v="201.5"/>
    <n v="0.7"/>
    <n v="1"/>
    <n v="59"/>
    <n v="19.8"/>
    <n v="20.3"/>
    <n v="31"/>
    <n v="6"/>
    <n v="0.7"/>
    <n v="91"/>
    <x v="56"/>
    <n v="51.3"/>
    <n v="78.8"/>
    <n v="0.72948328267477203"/>
    <n v="0.81458966565349544"/>
    <n v="15"/>
    <x v="85"/>
    <x v="47"/>
    <n v="1"/>
    <n v="0"/>
    <n v="2"/>
    <n v="14"/>
    <n v="17"/>
    <n v="11.6"/>
    <n v="14.5"/>
    <x v="59"/>
    <n v="4.2"/>
    <n v="1.5"/>
    <n v="2.7"/>
    <n v="1.7"/>
    <n v="1.6"/>
    <n v="5"/>
    <n v="0.6"/>
    <n v="93"/>
    <n v="95.7"/>
    <n v="0"/>
    <n v="63"/>
    <n v="101"/>
    <n v="51"/>
    <n v="60"/>
    <n v="1.4"/>
    <n v="8.8000000000000007"/>
    <n v="3.4"/>
    <n v="99.9"/>
    <n v="99.9"/>
    <n v="100"/>
    <n v="100"/>
    <x v="0"/>
    <x v="0"/>
    <x v="0"/>
    <m/>
    <x v="0"/>
    <m/>
    <n v="5"/>
    <n v="10"/>
    <n v="0"/>
  </r>
  <r>
    <n v="510"/>
    <n v="510"/>
    <s v="Hugo MARZAL"/>
    <s v="MAHU24092015"/>
    <x v="11"/>
    <s v="P"/>
    <s v="O"/>
    <s v="adénoïdectomie"/>
    <x v="2"/>
    <x v="3"/>
    <x v="9"/>
    <x v="10"/>
    <x v="9"/>
    <x v="6"/>
    <x v="2"/>
    <d v="2022-10-13T00:00:00"/>
    <s v="A1"/>
    <s v="26d2f837-1f9a-46aa-aa28-e5718a293225"/>
    <n v="7"/>
    <s v="Homme"/>
    <n v="130"/>
    <n v="25"/>
    <n v="14.8"/>
    <m/>
    <m/>
    <d v="1899-12-30T20:28:00"/>
    <d v="1899-12-30T06:58:00"/>
    <n v="629.5"/>
    <n v="614"/>
    <n v="98"/>
    <n v="15.5"/>
    <m/>
    <n v="0"/>
    <n v="78"/>
    <n v="2.5"/>
    <n v="3"/>
    <n v="54.2"/>
    <n v="24.7"/>
    <n v="18.100000000000001"/>
    <n v="60"/>
    <n v="22"/>
    <n v="2.1"/>
    <n v="42"/>
    <x v="81"/>
    <n v="78.099999999999994"/>
    <n v="78.900000000000006"/>
    <n v="2.1498371335504887"/>
    <n v="2.3550488599348536"/>
    <n v="47"/>
    <x v="38"/>
    <x v="38"/>
    <n v="0"/>
    <n v="3"/>
    <n v="9"/>
    <n v="0"/>
    <n v="12"/>
    <n v="15.1"/>
    <m/>
    <x v="25"/>
    <n v="1.1000000000000001"/>
    <n v="1.2"/>
    <n v="0.3"/>
    <n v="1.5"/>
    <n v="1.4"/>
    <n v="0"/>
    <n v="0"/>
    <n v="84"/>
    <n v="96.8"/>
    <n v="0"/>
    <n v="79"/>
    <n v="118"/>
    <n v="58"/>
    <n v="7.1"/>
    <n v="24.8"/>
    <n v="4.8"/>
    <m/>
    <n v="95.2"/>
    <n v="99.8"/>
    <n v="95.2"/>
    <n v="100"/>
    <x v="0"/>
    <x v="0"/>
    <x v="0"/>
    <m/>
    <x v="0"/>
    <m/>
    <n v="7"/>
    <n v="6"/>
    <n v="8"/>
  </r>
  <r>
    <n v="511"/>
    <n v="511"/>
    <s v="Baptiste DEVAINE"/>
    <s v="DEBA11102016"/>
    <x v="7"/>
    <s v="P"/>
    <s v="O"/>
    <m/>
    <x v="12"/>
    <x v="11"/>
    <x v="11"/>
    <x v="10"/>
    <x v="9"/>
    <x v="6"/>
    <x v="2"/>
    <d v="2022-10-18T00:00:00"/>
    <s v="A1"/>
    <s v="7da6835f-808f-4004-aba9-222682279653"/>
    <n v="6"/>
    <s v="Homme"/>
    <n v="110"/>
    <n v="19"/>
    <n v="15.7"/>
    <m/>
    <m/>
    <d v="1899-12-30T20:45:00"/>
    <d v="1899-12-30T07:13:00"/>
    <n v="609"/>
    <n v="587"/>
    <n v="96"/>
    <n v="22"/>
    <m/>
    <n v="19.5"/>
    <n v="179"/>
    <n v="6.6"/>
    <n v="3.2"/>
    <n v="52.2"/>
    <n v="24.1"/>
    <n v="20.5"/>
    <n v="79"/>
    <n v="30"/>
    <n v="3"/>
    <n v="61"/>
    <x v="93"/>
    <n v="99.5"/>
    <n v="76.300000000000011"/>
    <n v="3.0664395229982966"/>
    <n v="3.373083475298126"/>
    <n v="17"/>
    <x v="61"/>
    <x v="4"/>
    <n v="3"/>
    <n v="0"/>
    <n v="3"/>
    <n v="13"/>
    <n v="19"/>
    <n v="13.6"/>
    <n v="18.2"/>
    <x v="32"/>
    <n v="3"/>
    <n v="1.7"/>
    <n v="2.2999999999999998"/>
    <n v="1.6"/>
    <n v="2.2000000000000002"/>
    <n v="14"/>
    <n v="1.4"/>
    <n v="87"/>
    <n v="96.3"/>
    <n v="0.5"/>
    <n v="74"/>
    <n v="114"/>
    <n v="50"/>
    <n v="1.5"/>
    <n v="33.299999999999997"/>
    <n v="1.8"/>
    <n v="4.9000000000000004"/>
    <n v="84.3"/>
    <n v="98.2"/>
    <n v="84.3"/>
    <n v="100"/>
    <x v="0"/>
    <x v="0"/>
    <x v="0"/>
    <m/>
    <x v="0"/>
    <m/>
    <n v="10"/>
    <n v="10"/>
    <n v="0"/>
  </r>
  <r>
    <n v="512"/>
    <n v="512"/>
    <s v="Laura BANFI"/>
    <s v="BALA21062014"/>
    <x v="1"/>
    <s v="P"/>
    <s v="O"/>
    <m/>
    <x v="1"/>
    <x v="1"/>
    <x v="11"/>
    <x v="10"/>
    <x v="9"/>
    <x v="6"/>
    <x v="2"/>
    <d v="2022-10-19T00:00:00"/>
    <s v="A1"/>
    <s v="645230eb-0733-4d85-99f8-21c9256dbd24"/>
    <n v="8"/>
    <s v="Femme"/>
    <n v="130"/>
    <n v="28"/>
    <n v="16.600000000000001"/>
    <m/>
    <m/>
    <d v="1899-12-30T21:39:00"/>
    <d v="1899-12-30T06:41:00"/>
    <n v="530.70000000000005"/>
    <n v="508.7"/>
    <n v="96"/>
    <n v="22"/>
    <m/>
    <n v="10.7"/>
    <n v="73"/>
    <n v="6"/>
    <n v="2.7"/>
    <n v="45.2"/>
    <n v="23.8"/>
    <n v="28.4"/>
    <n v="64"/>
    <n v="32"/>
    <n v="3.6"/>
    <n v="37"/>
    <x v="176"/>
    <n v="92.4"/>
    <n v="69"/>
    <n v="3.7743267151562807"/>
    <n v="4.1989384706113624"/>
    <n v="1"/>
    <x v="97"/>
    <x v="3"/>
    <n v="6"/>
    <n v="0"/>
    <n v="3"/>
    <n v="9"/>
    <n v="18"/>
    <n v="12.9"/>
    <n v="15.4"/>
    <x v="59"/>
    <n v="3.7"/>
    <n v="1.5"/>
    <n v="3.1"/>
    <n v="1.3"/>
    <n v="0.7"/>
    <n v="10"/>
    <n v="1.2"/>
    <n v="94"/>
    <n v="97.1"/>
    <n v="0"/>
    <n v="77"/>
    <n v="112"/>
    <n v="57"/>
    <n v="0.5"/>
    <n v="55.6"/>
    <n v="6.1"/>
    <n v="3.3"/>
    <n v="92.4"/>
    <n v="98.6"/>
    <n v="92.4"/>
    <n v="99.5"/>
    <x v="0"/>
    <x v="0"/>
    <x v="0"/>
    <m/>
    <x v="0"/>
    <m/>
    <n v="10"/>
    <n v="10"/>
    <n v="0"/>
  </r>
  <r>
    <n v="513"/>
    <n v="513"/>
    <s v="Gabriel ALBUQUERQUE"/>
    <s v="ALGA03072018"/>
    <x v="2"/>
    <s v="P"/>
    <s v="O"/>
    <s v="adénoïdectomie"/>
    <x v="2"/>
    <x v="3"/>
    <x v="12"/>
    <x v="7"/>
    <x v="8"/>
    <x v="6"/>
    <x v="2"/>
    <d v="2022-10-25T00:00:00"/>
    <s v="A1"/>
    <s v="2bc92911-8a5b-4dd7-a784-fd0c195ef37e"/>
    <n v="4"/>
    <s v="Homme"/>
    <n v="105"/>
    <n v="15"/>
    <n v="13.6"/>
    <m/>
    <m/>
    <d v="1899-12-30T21:15:00"/>
    <d v="1899-12-30T06:47:00"/>
    <n v="503.4"/>
    <n v="475.9"/>
    <n v="95"/>
    <n v="27.5"/>
    <m/>
    <n v="69.5"/>
    <n v="89"/>
    <n v="16.899999999999999"/>
    <n v="6.2"/>
    <n v="48"/>
    <n v="22.1"/>
    <n v="23.7"/>
    <n v="42"/>
    <n v="12"/>
    <n v="1.4"/>
    <n v="64"/>
    <x v="4"/>
    <n v="65.7"/>
    <n v="70.099999999999994"/>
    <n v="1.5129228829586048"/>
    <n v="1.6894305526371087"/>
    <n v="36"/>
    <x v="145"/>
    <x v="0"/>
    <n v="0"/>
    <n v="0"/>
    <n v="1"/>
    <n v="30"/>
    <n v="31"/>
    <n v="13.4"/>
    <n v="18.100000000000001"/>
    <x v="11"/>
    <n v="5.3"/>
    <n v="3.5"/>
    <n v="3.5"/>
    <n v="5.0999999999999996"/>
    <n v="2.8"/>
    <n v="6"/>
    <n v="0.8"/>
    <n v="93"/>
    <n v="97.5"/>
    <n v="0"/>
    <n v="68"/>
    <n v="119"/>
    <n v="51"/>
    <n v="9.9"/>
    <n v="15"/>
    <n v="16.899999999999999"/>
    <n v="2.7"/>
    <n v="46.3"/>
    <n v="97.4"/>
    <n v="46.3"/>
    <n v="100"/>
    <x v="0"/>
    <x v="0"/>
    <x v="0"/>
    <m/>
    <x v="0"/>
    <m/>
    <s v="na"/>
    <n v="8"/>
    <n v="3"/>
  </r>
  <r>
    <n v="514"/>
    <n v="514"/>
    <s v="Naim NEHARI"/>
    <s v="NENA14012008"/>
    <x v="9"/>
    <s v="P"/>
    <s v="O"/>
    <m/>
    <x v="1"/>
    <x v="2"/>
    <x v="11"/>
    <x v="10"/>
    <x v="9"/>
    <x v="6"/>
    <x v="2"/>
    <d v="2022-10-25T00:00:00"/>
    <s v="A1"/>
    <s v="159f7e61-6a77-47de-8624-5588f3afd83a"/>
    <n v="14"/>
    <s v="Homme"/>
    <n v="168"/>
    <n v="58"/>
    <n v="20.5"/>
    <m/>
    <m/>
    <d v="1899-12-30T22:40:00"/>
    <d v="1899-12-30T10:20:00"/>
    <n v="700.3"/>
    <n v="586.29999999999995"/>
    <n v="84"/>
    <n v="113.9"/>
    <m/>
    <n v="36.4"/>
    <n v="252.4"/>
    <n v="16.3"/>
    <n v="13.2"/>
    <n v="45.8"/>
    <n v="21.2"/>
    <n v="19.8"/>
    <n v="174"/>
    <n v="65"/>
    <n v="5.6"/>
    <n v="156"/>
    <x v="112"/>
    <n v="193.8"/>
    <n v="67"/>
    <n v="6.6518847006651889"/>
    <n v="7.2249701517994209"/>
    <n v="70"/>
    <x v="81"/>
    <x v="75"/>
    <n v="1"/>
    <n v="0"/>
    <n v="2"/>
    <n v="40"/>
    <n v="43"/>
    <n v="13.7"/>
    <n v="31.3"/>
    <x v="24"/>
    <n v="2.1"/>
    <n v="5"/>
    <n v="5.7"/>
    <n v="2.9"/>
    <n v="4"/>
    <n v="26"/>
    <n v="2.7"/>
    <n v="90"/>
    <n v="95.3"/>
    <n v="0"/>
    <n v="67"/>
    <n v="109"/>
    <n v="55"/>
    <n v="3"/>
    <n v="22.2"/>
    <n v="1.7"/>
    <n v="3.5"/>
    <n v="81.8"/>
    <n v="100"/>
    <n v="93.7"/>
    <n v="81.8"/>
    <x v="1"/>
    <x v="0"/>
    <x v="0"/>
    <m/>
    <x v="0"/>
    <m/>
    <n v="10"/>
    <n v="10"/>
    <n v="0"/>
  </r>
  <r>
    <n v="515"/>
    <n v="515"/>
    <s v="Phoebe HILLION"/>
    <s v="HIPH26032014"/>
    <x v="1"/>
    <s v="P"/>
    <s v="O"/>
    <m/>
    <x v="3"/>
    <x v="3"/>
    <x v="11"/>
    <x v="10"/>
    <x v="9"/>
    <x v="6"/>
    <x v="2"/>
    <d v="2022-10-27T00:00:00"/>
    <s v="A1"/>
    <s v="3b261b7b-f9a4-4d2f-ad7d-2cb7e01c6602"/>
    <n v="8"/>
    <s v="Femme"/>
    <n v="124"/>
    <m/>
    <m/>
    <m/>
    <m/>
    <d v="1899-12-30T22:30:00"/>
    <d v="1899-12-30T06:52:00"/>
    <n v="486.3"/>
    <n v="465.8"/>
    <n v="96"/>
    <n v="20.5"/>
    <m/>
    <n v="15.9"/>
    <n v="158"/>
    <n v="7.3"/>
    <n v="5.8"/>
    <n v="49.3"/>
    <n v="24.8"/>
    <n v="20.100000000000001"/>
    <n v="79"/>
    <n v="26"/>
    <n v="3.2"/>
    <n v="111"/>
    <x v="146"/>
    <n v="99.1"/>
    <n v="74.099999999999994"/>
    <n v="3.3490768570201803"/>
    <n v="3.7612709317303561"/>
    <n v="39"/>
    <x v="32"/>
    <x v="67"/>
    <n v="0"/>
    <n v="0"/>
    <n v="3"/>
    <n v="0"/>
    <n v="3"/>
    <n v="15.7"/>
    <m/>
    <x v="136"/>
    <n v="0"/>
    <n v="0.5"/>
    <n v="0.5"/>
    <n v="0.3"/>
    <n v="3.9"/>
    <n v="2"/>
    <n v="0.3"/>
    <n v="82"/>
    <n v="97.1"/>
    <n v="0.4"/>
    <n v="68"/>
    <n v="113"/>
    <n v="52"/>
    <n v="24.3"/>
    <n v="19.7"/>
    <n v="2.9"/>
    <n v="4.5"/>
    <n v="82.7"/>
    <n v="99.7"/>
    <n v="82.7"/>
    <n v="100"/>
    <x v="1"/>
    <x v="0"/>
    <x v="0"/>
    <m/>
    <x v="0"/>
    <m/>
    <n v="10"/>
    <n v="8"/>
    <n v="2"/>
  </r>
  <r>
    <n v="516"/>
    <n v="516"/>
    <s v="Noah BEN AROUSSE"/>
    <s v="BEARNO10092008"/>
    <x v="9"/>
    <s v="P"/>
    <s v="O"/>
    <m/>
    <x v="7"/>
    <x v="11"/>
    <x v="11"/>
    <x v="10"/>
    <x v="9"/>
    <x v="6"/>
    <x v="2"/>
    <d v="2022-10-31T00:00:00"/>
    <s v="A1"/>
    <s v="f18d79a6-d13a-42fc-9b8c-4d1e58bd9d92"/>
    <n v="14"/>
    <s v="Homme"/>
    <n v="185"/>
    <n v="82"/>
    <n v="24"/>
    <m/>
    <m/>
    <d v="1899-12-30T23:00:00"/>
    <d v="1899-12-30T08:24:00"/>
    <n v="548"/>
    <n v="519.5"/>
    <n v="95"/>
    <n v="28.5"/>
    <m/>
    <n v="15"/>
    <n v="72.5"/>
    <n v="7.7"/>
    <n v="8.1999999999999993"/>
    <n v="50"/>
    <n v="17.2"/>
    <n v="24.6"/>
    <n v="86"/>
    <n v="31"/>
    <n v="3.4"/>
    <n v="72"/>
    <x v="23"/>
    <n v="110.6"/>
    <n v="67.2"/>
    <n v="3.5803657362848895"/>
    <n v="3.9730510105871031"/>
    <n v="20"/>
    <x v="55"/>
    <x v="45"/>
    <n v="0"/>
    <n v="1"/>
    <n v="1"/>
    <n v="21"/>
    <n v="23"/>
    <n v="12.1"/>
    <n v="21.9"/>
    <x v="20"/>
    <n v="3.8"/>
    <n v="2.2999999999999998"/>
    <n v="4.7"/>
    <n v="0.7"/>
    <n v="2.7"/>
    <n v="13"/>
    <n v="1.5"/>
    <n v="87"/>
    <n v="93.2"/>
    <n v="0.1"/>
    <n v="50"/>
    <n v="81"/>
    <n v="38"/>
    <n v="0.5"/>
    <n v="0"/>
    <n v="4.7"/>
    <n v="3.1"/>
    <n v="97.1"/>
    <n v="99.7"/>
    <n v="97.1"/>
    <n v="100"/>
    <x v="0"/>
    <x v="0"/>
    <x v="0"/>
    <m/>
    <x v="0"/>
    <m/>
    <n v="9"/>
    <n v="10"/>
    <n v="1"/>
  </r>
  <r>
    <n v="517"/>
    <n v="517"/>
    <s v="Adam MOUSTAKIM"/>
    <s v="MOAD26062017"/>
    <x v="5"/>
    <s v="P"/>
    <s v="O"/>
    <m/>
    <x v="1"/>
    <x v="10"/>
    <x v="11"/>
    <x v="10"/>
    <x v="9"/>
    <x v="6"/>
    <x v="2"/>
    <d v="2022-11-04T00:00:00"/>
    <s v="A1"/>
    <s v="b77c7258-8c46-467e-bcde-5e2960818ea6"/>
    <n v="5"/>
    <s v="Homme"/>
    <n v="120"/>
    <n v="24"/>
    <n v="16.7"/>
    <m/>
    <m/>
    <d v="1899-12-30T20:49:00"/>
    <d v="1899-12-30T06:45:00"/>
    <n v="588.6"/>
    <n v="546.6"/>
    <n v="93"/>
    <n v="42"/>
    <m/>
    <n v="7.9"/>
    <n v="134"/>
    <n v="8.4"/>
    <n v="2.9"/>
    <n v="55.7"/>
    <n v="20.9"/>
    <n v="20.5"/>
    <n v="76"/>
    <n v="24"/>
    <n v="2.4"/>
    <n v="84"/>
    <x v="0"/>
    <n v="96.5"/>
    <n v="76.599999999999994"/>
    <n v="2.6344676180021951"/>
    <n v="2.897914379802415"/>
    <n v="0"/>
    <x v="4"/>
    <x v="3"/>
    <n v="1"/>
    <n v="0"/>
    <n v="2"/>
    <n v="12"/>
    <n v="15"/>
    <n v="16.7"/>
    <n v="16.399999999999999"/>
    <x v="41"/>
    <n v="2.7"/>
    <n v="1.4"/>
    <n v="0.5"/>
    <n v="2"/>
    <n v="3.7"/>
    <n v="13"/>
    <n v="1.4"/>
    <n v="92"/>
    <n v="97.3"/>
    <n v="0"/>
    <n v="73"/>
    <n v="111"/>
    <n v="52"/>
    <n v="215.3"/>
    <n v="1.2"/>
    <n v="1.7"/>
    <n v="3.8"/>
    <n v="95.2"/>
    <n v="95.9"/>
    <n v="95.2"/>
    <n v="100"/>
    <x v="0"/>
    <x v="0"/>
    <x v="0"/>
    <m/>
    <x v="0"/>
    <m/>
    <n v="10"/>
    <n v="10"/>
    <n v="5"/>
  </r>
  <r>
    <n v="518"/>
    <n v="518"/>
    <s v="Joseph FAVREAU"/>
    <s v="FAJO06012017"/>
    <x v="5"/>
    <s v="P"/>
    <s v="O"/>
    <m/>
    <x v="12"/>
    <x v="11"/>
    <x v="11"/>
    <x v="10"/>
    <x v="9"/>
    <x v="6"/>
    <x v="2"/>
    <d v="2022-11-09T00:00:00"/>
    <s v="A1"/>
    <s v="d624dc95-7350-435d-86e1-0a38d6045dc8"/>
    <n v="5"/>
    <s v="Homme"/>
    <n v="120"/>
    <n v="30"/>
    <n v="20.8"/>
    <m/>
    <m/>
    <d v="1899-12-30T20:20:00"/>
    <d v="1899-12-30T07:09:00"/>
    <n v="641.5"/>
    <n v="609"/>
    <n v="95"/>
    <n v="32.5"/>
    <m/>
    <n v="7.9"/>
    <n v="141.5"/>
    <n v="6.2"/>
    <n v="8.5"/>
    <n v="52.3"/>
    <n v="18"/>
    <n v="21.3"/>
    <n v="103"/>
    <n v="27"/>
    <n v="2.5"/>
    <n v="167"/>
    <x v="145"/>
    <n v="124.3"/>
    <n v="70.3"/>
    <n v="2.6600985221674875"/>
    <n v="2.9064039408866993"/>
    <n v="124"/>
    <x v="130"/>
    <x v="62"/>
    <n v="15"/>
    <n v="1"/>
    <n v="17"/>
    <n v="24"/>
    <n v="57"/>
    <n v="14.7"/>
    <n v="17.399999999999999"/>
    <x v="106"/>
    <n v="1.9"/>
    <n v="6.6"/>
    <n v="3.8"/>
    <n v="6.1"/>
    <n v="4.8"/>
    <n v="19"/>
    <n v="1.9"/>
    <n v="79"/>
    <n v="97.4"/>
    <n v="0.1"/>
    <n v="72"/>
    <n v="114"/>
    <n v="53"/>
    <n v="375.3"/>
    <n v="1.7"/>
    <n v="20.5"/>
    <n v="3.7"/>
    <n v="89.9"/>
    <n v="89.9"/>
    <n v="100"/>
    <n v="100"/>
    <x v="0"/>
    <x v="0"/>
    <x v="0"/>
    <m/>
    <x v="0"/>
    <m/>
    <n v="10"/>
    <n v="10"/>
    <n v="0"/>
  </r>
  <r>
    <n v="519"/>
    <n v="519"/>
    <s v="Antoine  JUNG"/>
    <s v="JUAN06112006"/>
    <x v="12"/>
    <s v="P"/>
    <s v="O"/>
    <s v="ttt positionnel ronfless + disjonction palatin + adénoïdectomie"/>
    <x v="6"/>
    <x v="11"/>
    <x v="11"/>
    <x v="10"/>
    <x v="9"/>
    <x v="6"/>
    <x v="2"/>
    <d v="2022-11-10T00:00:00"/>
    <s v="A1"/>
    <s v="b378c70c-fa70-49e7-a324-906fdb8f9996"/>
    <n v="16"/>
    <s v="Homme"/>
    <n v="175"/>
    <n v="57"/>
    <n v="18.600000000000001"/>
    <m/>
    <m/>
    <d v="1899-12-30T22:10:00"/>
    <d v="1899-12-30T07:45:00"/>
    <n v="561"/>
    <n v="515.5"/>
    <n v="92"/>
    <n v="45.5"/>
    <m/>
    <n v="14.1"/>
    <n v="161.5"/>
    <n v="10.4"/>
    <n v="8.9"/>
    <n v="45.5"/>
    <n v="17.600000000000001"/>
    <n v="28"/>
    <n v="94"/>
    <n v="39"/>
    <n v="4.2"/>
    <n v="117"/>
    <x v="30"/>
    <n v="122"/>
    <n v="63.1"/>
    <n v="4.5392822502424828"/>
    <n v="5.0281280310378271"/>
    <n v="1"/>
    <x v="97"/>
    <x v="38"/>
    <n v="6"/>
    <n v="28"/>
    <n v="5"/>
    <n v="53"/>
    <n v="92"/>
    <n v="19.8"/>
    <n v="32.9"/>
    <x v="137"/>
    <n v="25.3"/>
    <n v="5"/>
    <n v="14"/>
    <n v="7.8"/>
    <n v="8"/>
    <n v="37"/>
    <n v="4.3"/>
    <n v="90"/>
    <n v="96.1"/>
    <n v="0"/>
    <n v="53"/>
    <n v="101"/>
    <n v="40"/>
    <n v="218.8"/>
    <n v="4.8"/>
    <n v="5.5"/>
    <n v="3.5"/>
    <n v="99.8"/>
    <n v="99.8"/>
    <n v="100"/>
    <n v="100"/>
    <x v="0"/>
    <x v="0"/>
    <x v="0"/>
    <m/>
    <x v="0"/>
    <m/>
    <n v="10"/>
    <n v="10"/>
    <n v="0"/>
  </r>
  <r>
    <n v="520"/>
    <n v="520"/>
    <s v="Edwige SAULNIER"/>
    <s v="SAED24022006"/>
    <x v="12"/>
    <s v="P"/>
    <s v="O"/>
    <m/>
    <x v="1"/>
    <x v="11"/>
    <x v="11"/>
    <x v="10"/>
    <x v="9"/>
    <x v="6"/>
    <x v="2"/>
    <d v="2022-11-10T00:00:00"/>
    <s v="A1"/>
    <s v="3d24282d-b468-49e8-9ffd-479137e0ef0b"/>
    <n v="16"/>
    <s v="Femme"/>
    <n v="169"/>
    <n v="59"/>
    <n v="20.7"/>
    <m/>
    <m/>
    <d v="1899-12-30T22:00:00"/>
    <d v="1899-12-30T08:54:00"/>
    <n v="628"/>
    <n v="589.5"/>
    <n v="94"/>
    <n v="38.9"/>
    <m/>
    <n v="25.1"/>
    <n v="125"/>
    <n v="9.8000000000000007"/>
    <n v="8.5"/>
    <n v="48.9"/>
    <n v="13.9"/>
    <n v="28.7"/>
    <n v="156"/>
    <n v="40"/>
    <n v="3.8"/>
    <n v="197"/>
    <x v="168"/>
    <n v="184.7"/>
    <n v="62.8"/>
    <n v="4.0712468193384224"/>
    <n v="4.4580152671755728"/>
    <n v="101"/>
    <x v="119"/>
    <x v="78"/>
    <n v="1"/>
    <n v="0"/>
    <n v="2"/>
    <n v="25"/>
    <n v="28"/>
    <n v="22.4"/>
    <n v="31.3"/>
    <x v="13"/>
    <n v="5"/>
    <n v="2"/>
    <n v="4.0999999999999996"/>
    <n v="2.4"/>
    <n v="1.8"/>
    <n v="27"/>
    <n v="2.7"/>
    <n v="89"/>
    <n v="96.9"/>
    <n v="0"/>
    <n v="49"/>
    <n v="86"/>
    <n v="40"/>
    <n v="3.1"/>
    <n v="10.8"/>
    <n v="9.4"/>
    <n v="3.4"/>
    <n v="99.8"/>
    <n v="99.8"/>
    <n v="100"/>
    <n v="100"/>
    <x v="0"/>
    <x v="0"/>
    <x v="0"/>
    <m/>
    <x v="0"/>
    <s v="Dépression"/>
    <n v="5"/>
    <n v="5"/>
    <n v="3"/>
  </r>
  <r>
    <n v="521"/>
    <n v="521"/>
    <s v="Terence  DEVAINE"/>
    <s v="DETE02122019"/>
    <x v="15"/>
    <s v="P"/>
    <s v="O"/>
    <m/>
    <x v="10"/>
    <x v="6"/>
    <x v="11"/>
    <x v="10"/>
    <x v="9"/>
    <x v="6"/>
    <x v="2"/>
    <d v="2022-11-21T00:00:00"/>
    <s v="A1"/>
    <s v="f7f43728-d31a-4228-9603-8f9a8468d77b"/>
    <n v="2"/>
    <s v="Homme"/>
    <n v="93"/>
    <n v="13"/>
    <n v="15"/>
    <m/>
    <m/>
    <d v="1899-12-30T20:14:00"/>
    <d v="1899-12-30T06:39:00"/>
    <n v="591"/>
    <n v="577.5"/>
    <n v="98"/>
    <n v="13.5"/>
    <m/>
    <n v="33.5"/>
    <n v="158"/>
    <n v="7.5"/>
    <n v="1.7"/>
    <n v="68.2"/>
    <n v="18.3"/>
    <n v="11.8"/>
    <n v="53"/>
    <n v="15"/>
    <n v="1.5"/>
    <n v="134"/>
    <x v="79"/>
    <n v="64.8"/>
    <n v="86.5"/>
    <n v="1.5584415584415585"/>
    <n v="1.7142857142857142"/>
    <n v="19"/>
    <x v="85"/>
    <x v="14"/>
    <n v="9"/>
    <n v="0"/>
    <n v="45"/>
    <n v="47"/>
    <n v="101"/>
    <n v="10.199999999999999"/>
    <n v="13.4"/>
    <x v="138"/>
    <n v="9.6999999999999993"/>
    <n v="10.6"/>
    <n v="9.9"/>
    <n v="10.7"/>
    <n v="6.8"/>
    <n v="60"/>
    <n v="6.2"/>
    <n v="85"/>
    <n v="97.1"/>
    <n v="0.1"/>
    <n v="101"/>
    <n v="127"/>
    <n v="55"/>
    <n v="48.4"/>
    <n v="30.1"/>
    <n v="3"/>
    <n v="4.5"/>
    <n v="73.8"/>
    <n v="99.1"/>
    <n v="73.8"/>
    <n v="99.6"/>
    <x v="0"/>
    <x v="0"/>
    <x v="0"/>
    <m/>
    <x v="0"/>
    <m/>
    <n v="10"/>
    <n v="10"/>
    <n v="0"/>
  </r>
  <r>
    <n v="522"/>
    <n v="522"/>
    <s v="Henri VICART LEGA"/>
    <s v="VILEHE06072016"/>
    <x v="7"/>
    <s v="P"/>
    <s v="O"/>
    <m/>
    <x v="2"/>
    <x v="12"/>
    <x v="2"/>
    <x v="10"/>
    <x v="9"/>
    <x v="6"/>
    <x v="2"/>
    <d v="2022-11-22T00:00:00"/>
    <s v="A1"/>
    <s v="b06dbc19-bd3b-47f1-9bea-b35d91732c2d"/>
    <n v="6"/>
    <s v="Homme"/>
    <n v="117"/>
    <n v="19"/>
    <n v="13.9"/>
    <m/>
    <m/>
    <d v="1899-12-30T19:30:00"/>
    <d v="1899-12-30T04:43:00"/>
    <n v="546.5"/>
    <n v="530.5"/>
    <n v="97"/>
    <n v="16"/>
    <m/>
    <n v="6.5"/>
    <n v="140.5"/>
    <n v="4.0999999999999996"/>
    <n v="2.8"/>
    <n v="60.1"/>
    <n v="15.6"/>
    <n v="21.5"/>
    <n v="53"/>
    <n v="21"/>
    <n v="2.2999999999999998"/>
    <n v="65"/>
    <x v="177"/>
    <n v="74.5"/>
    <n v="75.7"/>
    <n v="2.3751178133836004"/>
    <n v="2.6352497643732327"/>
    <n v="91"/>
    <x v="128"/>
    <x v="11"/>
    <n v="0"/>
    <n v="1"/>
    <n v="11"/>
    <n v="20"/>
    <n v="32"/>
    <n v="13.9"/>
    <n v="15"/>
    <x v="55"/>
    <n v="7.4"/>
    <n v="2.6"/>
    <n v="3.2"/>
    <n v="5.9"/>
    <n v="2.1"/>
    <n v="15"/>
    <n v="1.7"/>
    <n v="83"/>
    <n v="96.8"/>
    <n v="0.1"/>
    <n v="83"/>
    <n v="112"/>
    <n v="61"/>
    <n v="389.3"/>
    <n v="21.9"/>
    <n v="7.7"/>
    <n v="4.9000000000000004"/>
    <n v="99.1"/>
    <n v="99.1"/>
    <n v="100"/>
    <n v="100"/>
    <x v="0"/>
    <x v="0"/>
    <x v="0"/>
    <m/>
    <x v="10"/>
    <m/>
    <n v="7"/>
    <n v="8"/>
    <n v="0"/>
  </r>
  <r>
    <n v="523"/>
    <n v="523"/>
    <s v="Dina  LAHRECH"/>
    <s v="LADI24072007"/>
    <x v="13"/>
    <s v="P"/>
    <s v="O"/>
    <m/>
    <x v="10"/>
    <x v="10"/>
    <x v="2"/>
    <x v="5"/>
    <x v="6"/>
    <x v="1"/>
    <x v="2"/>
    <d v="2022-11-23T00:00:00"/>
    <s v="A1"/>
    <s v="c7f1b7ed-c132-47ce-a9ec-edad18e99c46"/>
    <n v="15"/>
    <s v="Femme"/>
    <n v="159"/>
    <n v="49"/>
    <n v="19.399999999999999"/>
    <m/>
    <m/>
    <d v="1899-12-30T22:25:00"/>
    <d v="1899-12-30T05:59:00"/>
    <n v="454.5"/>
    <n v="430.5"/>
    <n v="95"/>
    <n v="24"/>
    <m/>
    <n v="0.3"/>
    <n v="73"/>
    <n v="5.3"/>
    <n v="4.9000000000000004"/>
    <n v="57.6"/>
    <n v="16.3"/>
    <n v="21.3"/>
    <n v="54"/>
    <n v="18"/>
    <n v="2.4"/>
    <n v="42"/>
    <x v="77"/>
    <n v="75.3"/>
    <n v="73.900000000000006"/>
    <n v="2.508710801393728"/>
    <n v="2.8432055749128922"/>
    <n v="0"/>
    <x v="4"/>
    <x v="3"/>
    <n v="0"/>
    <n v="0"/>
    <n v="0"/>
    <n v="7"/>
    <n v="7"/>
    <m/>
    <n v="17.600000000000001"/>
    <x v="62"/>
    <n v="2.6"/>
    <n v="0.5"/>
    <n v="0"/>
    <n v="1"/>
    <n v="1.5"/>
    <n v="0"/>
    <n v="0"/>
    <n v="91"/>
    <n v="96.3"/>
    <n v="0"/>
    <n v="58"/>
    <n v="103"/>
    <n v="48"/>
    <n v="166.7"/>
    <n v="2.9"/>
    <n v="20.7"/>
    <m/>
    <n v="84.7"/>
    <n v="99.2"/>
    <n v="84.7"/>
    <n v="86.8"/>
    <x v="1"/>
    <x v="0"/>
    <x v="0"/>
    <m/>
    <x v="0"/>
    <s v="Dépression"/>
    <s v="na"/>
    <n v="10"/>
    <n v="0"/>
  </r>
  <r>
    <n v="524"/>
    <n v="524"/>
    <s v="Victor BERTHIER"/>
    <s v="BEVI06072015"/>
    <x v="11"/>
    <s v="P"/>
    <s v="O"/>
    <s v="disjonction palatine"/>
    <x v="10"/>
    <x v="6"/>
    <x v="8"/>
    <x v="10"/>
    <x v="9"/>
    <x v="6"/>
    <x v="2"/>
    <d v="2022-11-23T00:00:00"/>
    <s v="A1"/>
    <s v="6cac1a9e-4cb3-4710-8a34-03f308ffece7"/>
    <n v="7"/>
    <s v="Homme"/>
    <n v="120"/>
    <n v="25"/>
    <n v="17.399999999999999"/>
    <m/>
    <m/>
    <d v="1899-12-30T20:59:00"/>
    <d v="1899-12-30T07:01:00"/>
    <n v="601.20000000000005"/>
    <n v="546"/>
    <n v="91"/>
    <n v="55.2"/>
    <m/>
    <n v="8.1999999999999993"/>
    <n v="141.69999999999999"/>
    <n v="9.1999999999999993"/>
    <n v="7.1"/>
    <n v="44.9"/>
    <n v="29"/>
    <n v="19"/>
    <n v="75"/>
    <n v="30"/>
    <n v="3"/>
    <n v="148"/>
    <x v="156"/>
    <n v="94"/>
    <n v="73.900000000000006"/>
    <n v="3.2967032967032965"/>
    <n v="3.6263736263736264"/>
    <n v="0"/>
    <x v="4"/>
    <x v="38"/>
    <n v="2"/>
    <n v="1"/>
    <n v="7"/>
    <n v="72"/>
    <n v="82"/>
    <n v="12.4"/>
    <n v="23.6"/>
    <x v="133"/>
    <n v="8.1"/>
    <n v="9.1999999999999993"/>
    <n v="13.2"/>
    <n v="1.2"/>
    <n v="11.3"/>
    <n v="14"/>
    <n v="1.5"/>
    <n v="93"/>
    <n v="97.1"/>
    <n v="0"/>
    <n v="68"/>
    <n v="117"/>
    <n v="49"/>
    <n v="171.1"/>
    <n v="14.7"/>
    <n v="23.4"/>
    <n v="3.2"/>
    <n v="69.5"/>
    <n v="86.4"/>
    <n v="69.5"/>
    <n v="100"/>
    <x v="0"/>
    <x v="0"/>
    <x v="0"/>
    <m/>
    <x v="0"/>
    <m/>
    <n v="10"/>
    <n v="10"/>
    <n v="0"/>
  </r>
  <r>
    <n v="525"/>
    <n v="525"/>
    <s v="Jean  LHUILLIER"/>
    <s v="LHJE05032016"/>
    <x v="7"/>
    <s v="P"/>
    <s v="O"/>
    <m/>
    <x v="10"/>
    <x v="1"/>
    <x v="11"/>
    <x v="10"/>
    <x v="9"/>
    <x v="6"/>
    <x v="2"/>
    <d v="2022-11-29T00:00:00"/>
    <s v="A1"/>
    <s v="500cff1f-1a40-4e93-920a-7bed6648d9f9"/>
    <n v="6"/>
    <s v="Homme"/>
    <n v="125"/>
    <n v="25"/>
    <n v="16"/>
    <m/>
    <m/>
    <d v="1899-12-30T19:59:00"/>
    <d v="1899-12-30T06:47:00"/>
    <n v="643.1"/>
    <n v="621.1"/>
    <n v="97"/>
    <n v="22"/>
    <m/>
    <n v="5.3"/>
    <n v="129"/>
    <n v="4.2"/>
    <n v="4.4000000000000004"/>
    <n v="43.3"/>
    <n v="34.1"/>
    <n v="18.3"/>
    <n v="91"/>
    <n v="30"/>
    <n v="2.8"/>
    <n v="61"/>
    <x v="77"/>
    <n v="109.3"/>
    <n v="77.400000000000006"/>
    <n v="2.8980840444372884"/>
    <n v="3.1685718885847685"/>
    <n v="9"/>
    <x v="50"/>
    <x v="45"/>
    <n v="4"/>
    <n v="0"/>
    <n v="4"/>
    <n v="26"/>
    <n v="34"/>
    <n v="14.2"/>
    <n v="21.3"/>
    <x v="4"/>
    <n v="10"/>
    <n v="1.8"/>
    <n v="2.9"/>
    <n v="4.8"/>
    <n v="3.2"/>
    <n v="10"/>
    <n v="1"/>
    <n v="87"/>
    <n v="96.3"/>
    <n v="0"/>
    <n v="72"/>
    <n v="126"/>
    <n v="50"/>
    <n v="71.7"/>
    <n v="63.8"/>
    <n v="9.1999999999999993"/>
    <n v="3"/>
    <n v="99.2"/>
    <n v="99.2"/>
    <n v="100"/>
    <n v="100"/>
    <x v="0"/>
    <x v="0"/>
    <x v="0"/>
    <m/>
    <x v="0"/>
    <m/>
    <n v="10"/>
    <n v="10"/>
    <n v="0"/>
  </r>
  <r>
    <n v="526"/>
    <n v="526"/>
    <s v="Yoann HOCHON-BAUX"/>
    <s v="HOBAYO28012010"/>
    <x v="3"/>
    <s v="P"/>
    <s v="O"/>
    <m/>
    <x v="1"/>
    <x v="0"/>
    <x v="0"/>
    <x v="0"/>
    <x v="0"/>
    <x v="0"/>
    <x v="0"/>
    <d v="2022-11-30T00:00:00"/>
    <s v="A1"/>
    <s v="71f5d540-7a99-41cf-b5cc-ca05673ceef4"/>
    <n v="12"/>
    <s v="Homme"/>
    <n v="172"/>
    <n v="52"/>
    <n v="17.600000000000001"/>
    <m/>
    <m/>
    <d v="1899-12-30T21:09:00"/>
    <d v="1899-12-30T07:16:00"/>
    <n v="606.6"/>
    <n v="451"/>
    <n v="74"/>
    <n v="155.6"/>
    <m/>
    <n v="39"/>
    <n v="148.5"/>
    <n v="25.6"/>
    <n v="5.0999999999999996"/>
    <n v="56.4"/>
    <n v="15.4"/>
    <n v="23.1"/>
    <n v="74"/>
    <n v="27"/>
    <n v="2.7"/>
    <n v="99"/>
    <x v="61"/>
    <m/>
    <m/>
    <m/>
    <m/>
    <n v="0"/>
    <x v="4"/>
    <x v="3"/>
    <n v="0"/>
    <n v="3"/>
    <n v="1"/>
    <n v="53"/>
    <n v="57"/>
    <n v="17.600000000000001"/>
    <n v="31.6"/>
    <x v="77"/>
    <n v="7.5"/>
    <n v="7.6"/>
    <n v="10"/>
    <n v="5.4"/>
    <n v="6.9"/>
    <n v="21"/>
    <n v="2.8"/>
    <n v="92"/>
    <n v="95.6"/>
    <n v="0"/>
    <n v="65"/>
    <n v="110"/>
    <n v="52"/>
    <n v="197.2"/>
    <n v="15.8"/>
    <n v="7.3"/>
    <n v="2.8"/>
    <n v="37.9"/>
    <n v="100"/>
    <n v="100"/>
    <n v="37.9"/>
    <x v="0"/>
    <x v="0"/>
    <x v="0"/>
    <m/>
    <x v="0"/>
    <m/>
    <s v="na"/>
    <s v="na"/>
    <s v="na"/>
  </r>
  <r>
    <n v="527"/>
    <n v="527"/>
    <s v="Zoe ROUMPOS"/>
    <s v="ROZO08102015"/>
    <x v="11"/>
    <s v="P"/>
    <s v="O"/>
    <m/>
    <x v="10"/>
    <x v="6"/>
    <x v="11"/>
    <x v="10"/>
    <x v="9"/>
    <x v="6"/>
    <x v="2"/>
    <d v="2022-12-01T00:00:00"/>
    <s v="A1"/>
    <s v="e5a63ab3-027f-416e-9864-de3aad4f8dd8"/>
    <n v="7"/>
    <s v="Femme"/>
    <n v="119"/>
    <n v="25"/>
    <n v="17.7"/>
    <m/>
    <m/>
    <d v="1899-12-30T21:00:00"/>
    <d v="1899-12-30T07:02:00"/>
    <n v="558"/>
    <n v="542.5"/>
    <n v="97"/>
    <n v="15.5"/>
    <m/>
    <n v="45"/>
    <n v="132.5"/>
    <n v="10"/>
    <n v="3.3"/>
    <n v="54.8"/>
    <n v="20.6"/>
    <n v="21.2"/>
    <n v="75"/>
    <n v="25"/>
    <n v="2.7"/>
    <n v="72"/>
    <x v="84"/>
    <n v="96.2"/>
    <n v="75.400000000000006"/>
    <n v="2.7649769585253456"/>
    <n v="3.0635944700460831"/>
    <n v="11"/>
    <x v="82"/>
    <x v="3"/>
    <n v="0"/>
    <n v="0"/>
    <n v="14"/>
    <n v="30"/>
    <n v="44"/>
    <n v="10"/>
    <n v="14.1"/>
    <x v="23"/>
    <n v="9.4"/>
    <n v="3.6"/>
    <n v="5.5"/>
    <n v="4.8"/>
    <n v="3.9"/>
    <n v="11"/>
    <n v="1.2"/>
    <n v="82"/>
    <n v="97.1"/>
    <n v="0.1"/>
    <n v="77"/>
    <n v="130"/>
    <n v="60"/>
    <n v="180.8"/>
    <n v="7.3"/>
    <n v="11.4"/>
    <n v="3.1"/>
    <n v="94.9"/>
    <n v="94.9"/>
    <n v="100"/>
    <n v="100"/>
    <x v="1"/>
    <x v="0"/>
    <x v="0"/>
    <m/>
    <x v="0"/>
    <m/>
    <n v="10"/>
    <n v="10"/>
    <n v="0"/>
  </r>
  <r>
    <n v="528"/>
    <n v="528"/>
    <s v="Adrien  VASSEUR"/>
    <s v="VAAD04012012"/>
    <x v="8"/>
    <s v="P"/>
    <s v="O"/>
    <m/>
    <x v="3"/>
    <x v="11"/>
    <x v="11"/>
    <x v="10"/>
    <x v="9"/>
    <x v="6"/>
    <x v="2"/>
    <d v="2022-12-02T00:00:00"/>
    <s v="A1"/>
    <s v="138d4e73-91c2-40d4-a357-56cd7c5c0991"/>
    <n v="10"/>
    <s v="Homme"/>
    <n v="154"/>
    <n v="55"/>
    <n v="23.2"/>
    <m/>
    <m/>
    <d v="1899-12-30T22:15:00"/>
    <d v="1899-12-30T07:53:00"/>
    <n v="568"/>
    <n v="505.5"/>
    <n v="89"/>
    <n v="62.5"/>
    <m/>
    <n v="10.4"/>
    <n v="79"/>
    <n v="12.6"/>
    <n v="4.2"/>
    <n v="61.2"/>
    <n v="13.4"/>
    <n v="21.3"/>
    <n v="97"/>
    <n v="40"/>
    <n v="4.2"/>
    <n v="62"/>
    <x v="177"/>
    <n v="118.3"/>
    <n v="74.600000000000009"/>
    <n v="4.7477744807121658"/>
    <n v="5.2462908011869436"/>
    <n v="19"/>
    <x v="55"/>
    <x v="16"/>
    <n v="0"/>
    <n v="0"/>
    <n v="3"/>
    <n v="24"/>
    <n v="27"/>
    <n v="11.4"/>
    <n v="21.6"/>
    <x v="16"/>
    <n v="11.7"/>
    <n v="0.9"/>
    <n v="5.4"/>
    <n v="1.2"/>
    <n v="2.7"/>
    <n v="7"/>
    <n v="0.8"/>
    <n v="92"/>
    <n v="96.1"/>
    <n v="0"/>
    <n v="78"/>
    <n v="112"/>
    <n v="53"/>
    <n v="382"/>
    <n v="3.2"/>
    <n v="6.6"/>
    <n v="3.9"/>
    <n v="99.3"/>
    <n v="99.3"/>
    <n v="100"/>
    <n v="100"/>
    <x v="0"/>
    <x v="0"/>
    <x v="0"/>
    <m/>
    <x v="0"/>
    <m/>
    <n v="10"/>
    <n v="10"/>
    <n v="0"/>
  </r>
  <r>
    <n v="529"/>
    <n v="529"/>
    <s v="Naemi BROUTE"/>
    <s v="BRNA22032014"/>
    <x v="1"/>
    <s v="P"/>
    <s v="O"/>
    <m/>
    <x v="3"/>
    <x v="9"/>
    <x v="8"/>
    <x v="10"/>
    <x v="9"/>
    <x v="6"/>
    <x v="2"/>
    <d v="2022-12-05T00:00:00"/>
    <s v="A1"/>
    <s v="8bd838a6-66b7-4ff4-82d6-9ab91d3023c5"/>
    <n v="8"/>
    <s v="Femme"/>
    <n v="124"/>
    <n v="22"/>
    <n v="14.3"/>
    <m/>
    <m/>
    <d v="1899-12-30T20:59:00"/>
    <d v="1899-12-30T06:24:00"/>
    <n v="547.5"/>
    <n v="459.5"/>
    <n v="84"/>
    <n v="88"/>
    <m/>
    <n v="17"/>
    <n v="222"/>
    <n v="18.600000000000001"/>
    <n v="5.7"/>
    <n v="57.2"/>
    <n v="18.7"/>
    <n v="18.399999999999999"/>
    <n v="53"/>
    <n v="18"/>
    <n v="2"/>
    <n v="84"/>
    <x v="57"/>
    <n v="71.400000000000006"/>
    <n v="75.900000000000006"/>
    <n v="2.3503808487486397"/>
    <n v="2.6115342763873777"/>
    <n v="49"/>
    <x v="91"/>
    <x v="55"/>
    <n v="3"/>
    <n v="0"/>
    <n v="2"/>
    <n v="34"/>
    <n v="39"/>
    <n v="15.2"/>
    <n v="15.7"/>
    <x v="64"/>
    <n v="6.4"/>
    <n v="4.8"/>
    <n v="5"/>
    <n v="5.0999999999999996"/>
    <n v="4.2"/>
    <n v="9"/>
    <n v="1.2"/>
    <n v="89"/>
    <n v="96.8"/>
    <n v="0.1"/>
    <n v="78"/>
    <n v="126"/>
    <n v="56"/>
    <n v="314.2"/>
    <n v="5.3"/>
    <n v="10.6"/>
    <n v="3.8"/>
    <n v="70.8"/>
    <n v="97.5"/>
    <n v="70.8"/>
    <n v="100"/>
    <x v="0"/>
    <x v="0"/>
    <x v="0"/>
    <m/>
    <x v="0"/>
    <m/>
    <n v="8"/>
    <n v="8"/>
    <n v="4"/>
  </r>
  <r>
    <n v="530"/>
    <n v="530"/>
    <s v="Alana SIMON"/>
    <s v="SIAL23052005"/>
    <x v="14"/>
    <s v="P"/>
    <s v="O"/>
    <m/>
    <x v="1"/>
    <x v="9"/>
    <x v="6"/>
    <x v="10"/>
    <x v="9"/>
    <x v="6"/>
    <x v="2"/>
    <d v="2022-12-06T00:00:00"/>
    <s v="A1"/>
    <s v="d199bc97-bb57-4879-871e-846763e066ff"/>
    <n v="17"/>
    <s v="Femme"/>
    <n v="165"/>
    <n v="57"/>
    <n v="20.9"/>
    <m/>
    <m/>
    <d v="1899-12-30T21:50:00"/>
    <d v="1899-12-30T08:57:00"/>
    <n v="623.5"/>
    <n v="587.5"/>
    <n v="94"/>
    <n v="36"/>
    <m/>
    <n v="43.4"/>
    <n v="156.5"/>
    <n v="11.9"/>
    <n v="2.7"/>
    <n v="51.8"/>
    <n v="22.8"/>
    <n v="22.6"/>
    <n v="77"/>
    <n v="23"/>
    <n v="2.2000000000000002"/>
    <n v="144"/>
    <x v="65"/>
    <n v="99.6"/>
    <n v="74.599999999999994"/>
    <n v="2.3489361702127658"/>
    <n v="2.5736170212765956"/>
    <n v="41"/>
    <x v="80"/>
    <x v="3"/>
    <n v="0"/>
    <n v="0"/>
    <n v="0"/>
    <n v="7"/>
    <n v="7"/>
    <m/>
    <n v="22"/>
    <x v="38"/>
    <n v="0.9"/>
    <n v="0.7"/>
    <n v="2"/>
    <n v="0.4"/>
    <n v="1.3"/>
    <n v="4"/>
    <n v="0.4"/>
    <n v="90"/>
    <n v="92.6"/>
    <n v="0"/>
    <n v="69"/>
    <n v="106"/>
    <n v="54"/>
    <n v="60.9"/>
    <n v="0.6"/>
    <n v="15.3"/>
    <n v="3.8"/>
    <n v="98.6"/>
    <n v="99.5"/>
    <n v="100"/>
    <n v="98.6"/>
    <x v="0"/>
    <x v="0"/>
    <x v="0"/>
    <m/>
    <x v="0"/>
    <s v="schizophrénie"/>
    <n v="5"/>
    <n v="10"/>
    <n v="0"/>
  </r>
  <r>
    <n v="531"/>
    <n v="531"/>
    <s v="Elise HUSZAR"/>
    <s v="HUEL23032011"/>
    <x v="4"/>
    <s v="P"/>
    <s v="O"/>
    <m/>
    <x v="1"/>
    <x v="11"/>
    <x v="11"/>
    <x v="10"/>
    <x v="9"/>
    <x v="6"/>
    <x v="2"/>
    <d v="2022-12-09T00:00:00"/>
    <s v="A1"/>
    <s v="3343294f-a576-4e29-811e-89d30e44b360"/>
    <n v="11"/>
    <s v="Femme"/>
    <n v="138"/>
    <n v="38"/>
    <n v="20"/>
    <m/>
    <m/>
    <d v="1899-12-30T22:29:00"/>
    <d v="1899-12-30T09:34:00"/>
    <n v="633.5"/>
    <n v="518.5"/>
    <n v="82"/>
    <n v="115"/>
    <m/>
    <n v="30.5"/>
    <n v="225"/>
    <n v="21.9"/>
    <n v="3.4"/>
    <n v="57"/>
    <n v="24.2"/>
    <n v="15.4"/>
    <n v="48"/>
    <n v="19"/>
    <n v="1.8"/>
    <n v="94"/>
    <x v="51"/>
    <n v="63.4"/>
    <n v="81.2"/>
    <n v="2.1986499517839921"/>
    <n v="2.4069431051108969"/>
    <n v="0"/>
    <x v="4"/>
    <x v="3"/>
    <n v="1"/>
    <n v="2"/>
    <n v="4"/>
    <n v="41"/>
    <n v="48"/>
    <n v="14.6"/>
    <n v="20"/>
    <x v="106"/>
    <n v="11.3"/>
    <n v="4.5"/>
    <n v="7.9"/>
    <n v="4.7"/>
    <n v="3.5"/>
    <n v="29"/>
    <n v="3.4"/>
    <n v="89"/>
    <n v="95.4"/>
    <n v="0"/>
    <n v="79"/>
    <n v="120"/>
    <n v="57"/>
    <n v="342.8"/>
    <n v="14.6"/>
    <n v="20.100000000000001"/>
    <n v="4.3"/>
    <n v="74"/>
    <n v="74"/>
    <n v="85"/>
    <n v="100"/>
    <x v="0"/>
    <x v="0"/>
    <x v="0"/>
    <m/>
    <x v="0"/>
    <s v="T21"/>
    <n v="10"/>
    <n v="10"/>
    <n v="0"/>
  </r>
  <r>
    <n v="532"/>
    <n v="532"/>
    <s v="Jean Baptiste LECONTE"/>
    <s v="LEJEBA27012012"/>
    <x v="8"/>
    <s v="P"/>
    <s v="O"/>
    <m/>
    <x v="10"/>
    <x v="9"/>
    <x v="0"/>
    <x v="0"/>
    <x v="0"/>
    <x v="0"/>
    <x v="0"/>
    <d v="2022-12-09T00:00:00"/>
    <s v="A1"/>
    <s v="cf10f044-2683-4fa5-9163-62ec6c5bdfad"/>
    <n v="10"/>
    <s v="Homme"/>
    <n v="155"/>
    <n v="35"/>
    <n v="14.6"/>
    <m/>
    <m/>
    <d v="1899-12-30T21:57:00"/>
    <d v="1899-12-30T08:35:00"/>
    <n v="638"/>
    <n v="610.5"/>
    <n v="96"/>
    <n v="27.5"/>
    <m/>
    <n v="0"/>
    <n v="143"/>
    <n v="4.3"/>
    <n v="3.6"/>
    <n v="57.2"/>
    <n v="21.4"/>
    <n v="17.899999999999999"/>
    <n v="83"/>
    <n v="40"/>
    <n v="3.8"/>
    <n v="75"/>
    <x v="177"/>
    <m/>
    <m/>
    <m/>
    <m/>
    <n v="0"/>
    <x v="4"/>
    <x v="3"/>
    <n v="0"/>
    <n v="0"/>
    <n v="3"/>
    <n v="25"/>
    <n v="28"/>
    <n v="10"/>
    <n v="15.8"/>
    <x v="13"/>
    <n v="6.1"/>
    <n v="2"/>
    <n v="1.6"/>
    <n v="3.3"/>
    <n v="2.6"/>
    <n v="0"/>
    <n v="0"/>
    <n v="94"/>
    <n v="96.1"/>
    <n v="0"/>
    <n v="64"/>
    <n v="107"/>
    <n v="50"/>
    <n v="175.8"/>
    <n v="10.5"/>
    <n v="12.7"/>
    <n v="2"/>
    <n v="33.299999999999997"/>
    <n v="36.799999999999997"/>
    <n v="33.299999999999997"/>
    <n v="100"/>
    <x v="0"/>
    <x v="0"/>
    <x v="0"/>
    <m/>
    <x v="0"/>
    <m/>
    <n v="8"/>
    <n v="10"/>
    <n v="0"/>
  </r>
  <r>
    <n v="533"/>
    <n v="533"/>
    <s v="Bertrand  STENGER"/>
    <s v="STBE22032005"/>
    <x v="14"/>
    <s v="P"/>
    <s v="O"/>
    <m/>
    <x v="2"/>
    <x v="12"/>
    <x v="8"/>
    <x v="9"/>
    <x v="6"/>
    <x v="6"/>
    <x v="2"/>
    <d v="2022-12-12T00:00:00"/>
    <s v="A1"/>
    <s v="21bf780c-ad25-4cf1-a7d9-6001620b6024"/>
    <n v="17"/>
    <s v="Homme"/>
    <n v="184"/>
    <n v="63"/>
    <n v="18.600000000000001"/>
    <m/>
    <m/>
    <d v="1899-12-30T23:10:00"/>
    <d v="1899-12-30T08:23:00"/>
    <n v="514"/>
    <n v="486"/>
    <n v="95"/>
    <n v="28"/>
    <m/>
    <n v="39.5"/>
    <n v="59"/>
    <n v="12.2"/>
    <n v="4.9000000000000004"/>
    <n v="48.7"/>
    <n v="21.1"/>
    <n v="25.3"/>
    <n v="74"/>
    <n v="34"/>
    <n v="4"/>
    <n v="95"/>
    <x v="36"/>
    <n v="99.3"/>
    <n v="69.800000000000011"/>
    <n v="4.1975308641975309"/>
    <n v="4.6913580246913584"/>
    <n v="11"/>
    <x v="64"/>
    <x v="4"/>
    <n v="1"/>
    <n v="0"/>
    <n v="13"/>
    <n v="63"/>
    <n v="77"/>
    <n v="18"/>
    <n v="27.6"/>
    <x v="104"/>
    <n v="13.2"/>
    <n v="8.3000000000000007"/>
    <n v="36.9"/>
    <n v="4.4000000000000004"/>
    <n v="7.3"/>
    <n v="36"/>
    <n v="4.4000000000000004"/>
    <n v="87"/>
    <n v="93.3"/>
    <n v="0.1"/>
    <n v="62"/>
    <n v="104"/>
    <n v="45"/>
    <n v="326.3"/>
    <n v="22.7"/>
    <n v="11.6"/>
    <n v="3.4"/>
    <n v="66.099999999999994"/>
    <n v="99.5"/>
    <n v="66.099999999999994"/>
    <n v="100"/>
    <x v="0"/>
    <x v="0"/>
    <x v="1"/>
    <m/>
    <x v="0"/>
    <s v="Dépression"/>
    <n v="10"/>
    <n v="10"/>
    <n v="0"/>
  </r>
  <r>
    <n v="534"/>
    <n v="534"/>
    <s v="Solal CRICHI"/>
    <s v="CRSO15012015"/>
    <x v="11"/>
    <s v="P"/>
    <s v="O"/>
    <s v="amygdalectomie + adénoïdectomie"/>
    <x v="1"/>
    <x v="1"/>
    <x v="12"/>
    <x v="1"/>
    <x v="9"/>
    <x v="6"/>
    <x v="2"/>
    <d v="2022-12-13T00:00:00"/>
    <s v="A1"/>
    <s v="1c930a27-2953-4ec3-8d15-9754519d0138"/>
    <n v="7"/>
    <s v="Homme"/>
    <n v="127"/>
    <n v="32"/>
    <n v="19.8"/>
    <m/>
    <m/>
    <d v="1899-12-30T21:00:00"/>
    <d v="1899-12-30T06:48:00"/>
    <n v="587.5"/>
    <n v="554.5"/>
    <n v="94"/>
    <n v="33"/>
    <m/>
    <n v="1.5"/>
    <n v="172.5"/>
    <n v="5.9"/>
    <n v="2"/>
    <n v="61.6"/>
    <n v="16.899999999999999"/>
    <n v="19.600000000000001"/>
    <n v="74"/>
    <n v="28"/>
    <n v="2.9"/>
    <n v="164"/>
    <x v="15"/>
    <n v="93.6"/>
    <n v="78.5"/>
    <n v="3.0297565374211"/>
    <n v="3.3435527502254283"/>
    <n v="59"/>
    <x v="142"/>
    <x v="20"/>
    <n v="6"/>
    <n v="0"/>
    <n v="11"/>
    <n v="28"/>
    <n v="45"/>
    <n v="13.8"/>
    <n v="14.8"/>
    <x v="23"/>
    <n v="3.9"/>
    <n v="5.0999999999999996"/>
    <n v="6.3"/>
    <n v="2.4"/>
    <n v="3"/>
    <n v="23"/>
    <n v="2.5"/>
    <n v="92"/>
    <n v="96.4"/>
    <n v="0.1"/>
    <n v="67"/>
    <n v="112"/>
    <n v="40"/>
    <n v="71.8"/>
    <n v="5"/>
    <n v="5.0999999999999996"/>
    <n v="3.8"/>
    <n v="94"/>
    <n v="94"/>
    <n v="100"/>
    <n v="100"/>
    <x v="0"/>
    <x v="0"/>
    <x v="0"/>
    <m/>
    <x v="0"/>
    <m/>
    <n v="10"/>
    <n v="10"/>
    <n v="0"/>
  </r>
  <r>
    <n v="535"/>
    <n v="535"/>
    <s v="Noor EL ATTAFI"/>
    <s v="ELATNO16032015"/>
    <x v="11"/>
    <s v="P"/>
    <s v="O"/>
    <m/>
    <x v="2"/>
    <x v="2"/>
    <x v="12"/>
    <x v="7"/>
    <x v="9"/>
    <x v="6"/>
    <x v="2"/>
    <d v="2022-12-15T00:00:00"/>
    <s v="A1"/>
    <s v="0ca83e76-f7a1-4aa4-a4db-d196f9f20b8c"/>
    <n v="7"/>
    <s v="Femme"/>
    <n v="130"/>
    <n v="32"/>
    <n v="18.899999999999999"/>
    <m/>
    <m/>
    <d v="1899-12-30T21:05:00"/>
    <d v="1899-12-30T07:57:00"/>
    <n v="609.5"/>
    <n v="497.5"/>
    <n v="82"/>
    <n v="112"/>
    <m/>
    <n v="42.5"/>
    <n v="127.5"/>
    <n v="23.7"/>
    <n v="7"/>
    <n v="62.3"/>
    <n v="17.399999999999999"/>
    <n v="13.3"/>
    <n v="85"/>
    <n v="34"/>
    <n v="3.3"/>
    <n v="49"/>
    <x v="77"/>
    <n v="98.3"/>
    <n v="79.699999999999989"/>
    <n v="4.1005025125628141"/>
    <n v="4.4984924623115576"/>
    <n v="0"/>
    <x v="4"/>
    <x v="3"/>
    <n v="1"/>
    <n v="0"/>
    <n v="4"/>
    <n v="23"/>
    <n v="28"/>
    <n v="14.9"/>
    <n v="15.8"/>
    <x v="61"/>
    <n v="7.3"/>
    <n v="2.8"/>
    <n v="2"/>
    <n v="4.5999999999999996"/>
    <n v="2.2000000000000002"/>
    <n v="6"/>
    <n v="0.7"/>
    <n v="93"/>
    <n v="97.5"/>
    <n v="0"/>
    <n v="74"/>
    <n v="127"/>
    <n v="52"/>
    <n v="340.3"/>
    <n v="8.8000000000000007"/>
    <n v="2.8"/>
    <n v="3"/>
    <n v="87.1"/>
    <n v="98.5"/>
    <n v="87.1"/>
    <n v="100"/>
    <x v="0"/>
    <x v="0"/>
    <x v="0"/>
    <m/>
    <x v="0"/>
    <s v="Anoxie cérébrale post noyade"/>
    <n v="9"/>
    <n v="9"/>
    <n v="0"/>
  </r>
  <r>
    <n v="536"/>
    <n v="536"/>
    <s v="Anselme MARRANCA"/>
    <s v="MAAN13012018"/>
    <x v="2"/>
    <s v="P"/>
    <s v="O"/>
    <m/>
    <x v="2"/>
    <x v="2"/>
    <x v="8"/>
    <x v="7"/>
    <x v="9"/>
    <x v="6"/>
    <x v="2"/>
    <d v="2022-12-16T00:00:00"/>
    <s v="A1"/>
    <s v="cfe638c6-d6a7-40f6-80e3-fa97618efbf2"/>
    <n v="4"/>
    <s v="Homme"/>
    <n v="114"/>
    <m/>
    <m/>
    <m/>
    <m/>
    <d v="1899-12-30T22:00:00"/>
    <d v="1899-12-30T09:17:00"/>
    <n v="641.5"/>
    <n v="617"/>
    <n v="96"/>
    <n v="24.9"/>
    <m/>
    <n v="35.4"/>
    <n v="142.5"/>
    <n v="8.9"/>
    <n v="3.6"/>
    <n v="54.8"/>
    <n v="24"/>
    <n v="17.7"/>
    <n v="69"/>
    <n v="23"/>
    <n v="2.2000000000000002"/>
    <n v="122"/>
    <x v="42"/>
    <n v="86.7"/>
    <n v="78.8"/>
    <n v="2.2366288492706645"/>
    <n v="2.4505672609400326"/>
    <n v="0"/>
    <x v="4"/>
    <x v="3"/>
    <n v="2"/>
    <n v="38"/>
    <n v="2"/>
    <n v="94"/>
    <n v="136"/>
    <n v="15.8"/>
    <n v="22.8"/>
    <x v="102"/>
    <n v="32.5"/>
    <n v="9.1"/>
    <n v="55.1"/>
    <n v="9.4"/>
    <n v="8.9"/>
    <n v="129"/>
    <n v="12.5"/>
    <n v="80"/>
    <n v="96.7"/>
    <n v="0.7"/>
    <n v="88"/>
    <n v="134"/>
    <n v="54"/>
    <n v="540.1"/>
    <n v="25.8"/>
    <n v="6.3"/>
    <n v="4.5999999999999996"/>
    <n v="79.8"/>
    <n v="98.5"/>
    <n v="79.8"/>
    <n v="100"/>
    <x v="0"/>
    <x v="0"/>
    <x v="0"/>
    <m/>
    <x v="0"/>
    <m/>
    <n v="10"/>
    <n v="10"/>
    <n v="0"/>
  </r>
  <r>
    <n v="537"/>
    <n v="537"/>
    <s v="Noah AMELINE"/>
    <s v="AMNO06052010"/>
    <x v="3"/>
    <s v="P"/>
    <s v="O"/>
    <m/>
    <x v="10"/>
    <x v="2"/>
    <x v="8"/>
    <x v="10"/>
    <x v="9"/>
    <x v="6"/>
    <x v="2"/>
    <d v="2022-12-16T00:00:00"/>
    <s v="A1"/>
    <s v="76de7916-0328-49a0-a277-b9f47d825ab4"/>
    <n v="12"/>
    <s v="Homme"/>
    <n v="149"/>
    <n v="37"/>
    <n v="16.7"/>
    <m/>
    <m/>
    <d v="1899-12-30T21:37:00"/>
    <d v="1899-12-30T08:18:00"/>
    <n v="632"/>
    <n v="594.5"/>
    <n v="94"/>
    <n v="37.5"/>
    <m/>
    <n v="8.5"/>
    <n v="152"/>
    <n v="7.2"/>
    <n v="2.1"/>
    <n v="59"/>
    <n v="17.899999999999999"/>
    <n v="20.9"/>
    <n v="107"/>
    <n v="40"/>
    <n v="3.8"/>
    <n v="75"/>
    <x v="70"/>
    <n v="127.9"/>
    <n v="76.900000000000006"/>
    <n v="4.0370058873002526"/>
    <n v="4.4205214465937761"/>
    <n v="87"/>
    <x v="146"/>
    <x v="44"/>
    <n v="0"/>
    <n v="2"/>
    <n v="4"/>
    <n v="12"/>
    <n v="18"/>
    <n v="10.9"/>
    <n v="12.7"/>
    <x v="51"/>
    <n v="1.9"/>
    <n v="1.8"/>
    <n v="2.7"/>
    <n v="1.2"/>
    <n v="1.3"/>
    <n v="8"/>
    <n v="0.8"/>
    <n v="85"/>
    <n v="96.7"/>
    <n v="0"/>
    <n v="53"/>
    <n v="90"/>
    <n v="43"/>
    <n v="554.4"/>
    <n v="54.7"/>
    <n v="12"/>
    <n v="3"/>
    <n v="99.2"/>
    <n v="99.2"/>
    <n v="100"/>
    <n v="100"/>
    <x v="0"/>
    <x v="0"/>
    <x v="0"/>
    <m/>
    <x v="0"/>
    <m/>
    <n v="10"/>
    <n v="10"/>
    <n v="0"/>
  </r>
  <r>
    <n v="538"/>
    <n v="538"/>
    <s v="Feryel EL HOUTI ABELMALEK"/>
    <s v="ELHOABFE23082017"/>
    <x v="5"/>
    <s v="P"/>
    <s v="O"/>
    <s v="amygdalectomie + adénoïdectomie + disjoncteur palatin"/>
    <x v="2"/>
    <x v="6"/>
    <x v="0"/>
    <x v="0"/>
    <x v="0"/>
    <x v="0"/>
    <x v="0"/>
    <d v="2022-12-20T00:00:00"/>
    <s v="A1"/>
    <s v="a76e0429-73f7-44e7-84a5-a8ac565cff24"/>
    <n v="5"/>
    <s v="Femme"/>
    <n v="115"/>
    <n v="19"/>
    <n v="14.4"/>
    <m/>
    <m/>
    <d v="1899-12-30T19:24:00"/>
    <d v="1899-12-30T04:50:00"/>
    <n v="565.20000000000005"/>
    <n v="550.70000000000005"/>
    <n v="97"/>
    <n v="14.5"/>
    <m/>
    <n v="0.5"/>
    <n v="109"/>
    <n v="2.7"/>
    <n v="10.6"/>
    <n v="60.9"/>
    <n v="15.3"/>
    <n v="13.2"/>
    <n v="50"/>
    <n v="7"/>
    <n v="0.7"/>
    <n v="374"/>
    <x v="178"/>
    <m/>
    <m/>
    <m/>
    <m/>
    <n v="0"/>
    <x v="4"/>
    <x v="3"/>
    <n v="1"/>
    <n v="14"/>
    <n v="1"/>
    <n v="443"/>
    <n v="459"/>
    <n v="13.3"/>
    <n v="18.399999999999999"/>
    <x v="139"/>
    <n v="68.5"/>
    <n v="47.2"/>
    <n v="57.7"/>
    <n v="46"/>
    <n v="38.9"/>
    <n v="672"/>
    <n v="73.2"/>
    <n v="63"/>
    <n v="94.9"/>
    <n v="5.5"/>
    <n v="93"/>
    <n v="130"/>
    <n v="36"/>
    <n v="197.1"/>
    <n v="73.2"/>
    <n v="7"/>
    <n v="5.0999999999999996"/>
    <n v="71.599999999999994"/>
    <n v="97.4"/>
    <n v="71.599999999999994"/>
    <n v="100"/>
    <x v="0"/>
    <x v="0"/>
    <x v="0"/>
    <m/>
    <x v="0"/>
    <m/>
    <n v="10"/>
    <n v="10"/>
    <n v="0"/>
  </r>
  <r>
    <n v="539"/>
    <n v="539"/>
    <s v="Ismael BARHIL"/>
    <s v="BAIS29112016"/>
    <x v="7"/>
    <s v="P"/>
    <s v="O"/>
    <s v="amygdalectomie + adénoïdectomie + disjoncteur palatin"/>
    <x v="3"/>
    <x v="0"/>
    <x v="0"/>
    <x v="0"/>
    <x v="0"/>
    <x v="0"/>
    <x v="0"/>
    <d v="2022-12-20T00:00:00"/>
    <s v="A1"/>
    <s v="6d82b866-62aa-4869-8c45-498dfb1f06a5"/>
    <n v="6"/>
    <s v="Homme"/>
    <n v="120"/>
    <n v="22"/>
    <n v="15.3"/>
    <m/>
    <m/>
    <d v="1899-12-30T22:00:00"/>
    <d v="1899-12-30T07:38:00"/>
    <n v="569.29999999999995"/>
    <n v="554.29999999999995"/>
    <n v="97"/>
    <n v="15"/>
    <m/>
    <n v="8.9"/>
    <n v="88"/>
    <n v="4.0999999999999996"/>
    <n v="0.5"/>
    <n v="57.8"/>
    <n v="23.5"/>
    <n v="18.100000000000001"/>
    <n v="55"/>
    <n v="23"/>
    <n v="2.4"/>
    <n v="126"/>
    <x v="30"/>
    <m/>
    <m/>
    <m/>
    <m/>
    <n v="4"/>
    <x v="4"/>
    <x v="3"/>
    <n v="3"/>
    <n v="7"/>
    <n v="29"/>
    <n v="67"/>
    <n v="106"/>
    <n v="12.5"/>
    <n v="20.9"/>
    <x v="90"/>
    <n v="22.1"/>
    <n v="9.1"/>
    <n v="8.4"/>
    <n v="18.8"/>
    <n v="9.5"/>
    <n v="89"/>
    <n v="9.6"/>
    <n v="70"/>
    <n v="94.2"/>
    <n v="0.2"/>
    <n v="84"/>
    <n v="112"/>
    <n v="31"/>
    <n v="191.3"/>
    <n v="15.7"/>
    <n v="9.3000000000000007"/>
    <n v="4"/>
    <n v="78.2"/>
    <n v="98.5"/>
    <n v="78.2"/>
    <n v="100"/>
    <x v="0"/>
    <x v="0"/>
    <x v="0"/>
    <m/>
    <x v="0"/>
    <m/>
    <n v="5"/>
    <n v="5"/>
    <n v="10"/>
  </r>
  <r>
    <n v="540"/>
    <n v="540"/>
    <s v="Hyppolyte DELCROIX"/>
    <s v="DEHI28042014"/>
    <x v="1"/>
    <s v="P"/>
    <s v="O"/>
    <s v="disjoncteur palatin"/>
    <x v="1"/>
    <x v="6"/>
    <x v="2"/>
    <x v="0"/>
    <x v="0"/>
    <x v="0"/>
    <x v="0"/>
    <d v="2022-12-21T00:00:00"/>
    <s v="A1"/>
    <s v="84c78020-755e-47b8-a95d-ad812807854b"/>
    <n v="8"/>
    <s v="Homme"/>
    <n v="136"/>
    <n v="25"/>
    <n v="13.5"/>
    <m/>
    <m/>
    <d v="1899-12-30T20:30:00"/>
    <d v="1899-12-30T07:33:00"/>
    <n v="661.5"/>
    <n v="601"/>
    <n v="91"/>
    <n v="60.5"/>
    <m/>
    <n v="1.5"/>
    <n v="61.5"/>
    <n v="9.4"/>
    <n v="8.1999999999999993"/>
    <n v="49"/>
    <n v="20.6"/>
    <n v="22.2"/>
    <n v="105"/>
    <n v="44"/>
    <n v="4"/>
    <n v="109"/>
    <x v="51"/>
    <m/>
    <m/>
    <m/>
    <m/>
    <n v="114"/>
    <x v="147"/>
    <x v="48"/>
    <n v="1"/>
    <n v="0"/>
    <n v="6"/>
    <n v="22"/>
    <n v="29"/>
    <n v="11.9"/>
    <n v="15.7"/>
    <x v="89"/>
    <n v="4.5"/>
    <n v="2.4"/>
    <n v="3.1"/>
    <n v="2.8"/>
    <n v="2.1"/>
    <n v="10"/>
    <n v="1"/>
    <n v="90"/>
    <n v="96.1"/>
    <n v="0"/>
    <n v="78"/>
    <n v="113"/>
    <n v="53"/>
    <n v="149.5"/>
    <n v="29.2"/>
    <n v="30"/>
    <n v="4"/>
    <n v="67.900000000000006"/>
    <n v="67.900000000000006"/>
    <n v="100"/>
    <n v="100"/>
    <x v="0"/>
    <x v="0"/>
    <x v="0"/>
    <m/>
    <x v="0"/>
    <m/>
    <n v="8"/>
    <n v="9"/>
    <n v="0"/>
  </r>
  <r>
    <n v="541"/>
    <n v="541"/>
    <s v="Sasha CRICHI"/>
    <s v="CRSA28112010"/>
    <x v="3"/>
    <s v="P"/>
    <s v="O"/>
    <m/>
    <x v="9"/>
    <x v="2"/>
    <x v="8"/>
    <x v="6"/>
    <x v="0"/>
    <x v="0"/>
    <x v="0"/>
    <d v="2022-12-22T00:00:00"/>
    <s v="A1"/>
    <s v="88306f12-66b9-4fe2-badd-e4d05eed61b3"/>
    <n v="12"/>
    <s v="Femme"/>
    <n v="155"/>
    <n v="35"/>
    <n v="14.6"/>
    <m/>
    <m/>
    <d v="1899-12-30T21:49:00"/>
    <d v="1899-12-30T09:13:00"/>
    <n v="684"/>
    <n v="646.5"/>
    <n v="95"/>
    <n v="37.5"/>
    <m/>
    <n v="0.3"/>
    <n v="69.5"/>
    <n v="5.5"/>
    <n v="2.7"/>
    <n v="53.5"/>
    <n v="16.399999999999999"/>
    <n v="27.4"/>
    <n v="70"/>
    <n v="29"/>
    <n v="2.5"/>
    <n v="87"/>
    <x v="4"/>
    <m/>
    <m/>
    <m/>
    <m/>
    <n v="39"/>
    <x v="120"/>
    <x v="47"/>
    <n v="0"/>
    <n v="0"/>
    <n v="1"/>
    <n v="16"/>
    <n v="17"/>
    <n v="15.8"/>
    <n v="18.3"/>
    <x v="41"/>
    <n v="1.4"/>
    <n v="1.7"/>
    <n v="1.6"/>
    <n v="1.6"/>
    <n v="1.3"/>
    <n v="7"/>
    <n v="0.6"/>
    <n v="72"/>
    <n v="95.8"/>
    <n v="7.8"/>
    <n v="85"/>
    <n v="134"/>
    <n v="57"/>
    <n v="0.6"/>
    <n v="66.7"/>
    <n v="8.1"/>
    <n v="3.1"/>
    <n v="94.3"/>
    <n v="96"/>
    <n v="100"/>
    <n v="94.3"/>
    <x v="0"/>
    <x v="0"/>
    <x v="0"/>
    <m/>
    <x v="0"/>
    <m/>
    <n v="10"/>
    <n v="10"/>
    <n v="0"/>
  </r>
  <r>
    <n v="542"/>
    <n v="542"/>
    <s v="Sirine  BENJEMAA"/>
    <s v="BESI19062005"/>
    <x v="14"/>
    <s v="P"/>
    <s v="O"/>
    <m/>
    <x v="9"/>
    <x v="6"/>
    <x v="6"/>
    <x v="0"/>
    <x v="0"/>
    <x v="0"/>
    <x v="0"/>
    <d v="2022-12-22T00:00:00"/>
    <s v="A1"/>
    <s v="bceb8755-24eb-4720-a34a-6b2c4c569fd9"/>
    <n v="17"/>
    <s v="Femme"/>
    <n v="168"/>
    <n v="59"/>
    <n v="20.9"/>
    <m/>
    <m/>
    <d v="1899-12-30T01:00:00"/>
    <d v="1899-12-30T07:04:00"/>
    <n v="331.4"/>
    <n v="325.89999999999998"/>
    <n v="98"/>
    <n v="5"/>
    <m/>
    <n v="33.5"/>
    <n v="50"/>
    <n v="10.6"/>
    <n v="0.9"/>
    <n v="64"/>
    <n v="17.8"/>
    <n v="17.3"/>
    <n v="43"/>
    <n v="6"/>
    <n v="1.1000000000000001"/>
    <n v="125"/>
    <x v="179"/>
    <m/>
    <m/>
    <m/>
    <m/>
    <n v="50"/>
    <x v="76"/>
    <x v="79"/>
    <n v="0"/>
    <n v="0"/>
    <n v="0"/>
    <n v="17"/>
    <n v="17"/>
    <m/>
    <n v="16.5"/>
    <x v="27"/>
    <n v="7.5"/>
    <n v="2.2000000000000002"/>
    <n v="3.8"/>
    <n v="2.2000000000000002"/>
    <n v="2.9"/>
    <n v="2"/>
    <n v="0.4"/>
    <n v="92"/>
    <n v="95.5"/>
    <n v="0"/>
    <n v="54"/>
    <n v="96"/>
    <n v="43"/>
    <n v="222.8"/>
    <n v="15.4"/>
    <n v="2.9"/>
    <n v="3.5"/>
    <n v="99.5"/>
    <n v="99.5"/>
    <n v="100"/>
    <n v="100"/>
    <x v="0"/>
    <x v="0"/>
    <x v="0"/>
    <m/>
    <x v="0"/>
    <m/>
    <n v="8"/>
    <n v="8"/>
    <n v="0"/>
  </r>
  <r>
    <n v="543"/>
    <n v="543"/>
    <s v="ILANA LE ROUX"/>
    <s v="LEROIL20082017"/>
    <x v="5"/>
    <s v="P"/>
    <s v="O"/>
    <s v="adénoïdectomie, disjoncteur palatin"/>
    <x v="7"/>
    <x v="3"/>
    <x v="0"/>
    <x v="0"/>
    <x v="0"/>
    <x v="0"/>
    <x v="0"/>
    <d v="2022-12-26T00:00:00"/>
    <s v="A1"/>
    <s v="1e94c88b-8ec2-4f37-9dfa-19dffcf7fa4e"/>
    <n v="5"/>
    <s v="Femme"/>
    <n v="116"/>
    <n v="21"/>
    <n v="15.6"/>
    <m/>
    <m/>
    <d v="1899-12-30T21:09:00"/>
    <d v="1899-12-30T08:07:00"/>
    <n v="647.5"/>
    <n v="631"/>
    <n v="97"/>
    <n v="16.5"/>
    <m/>
    <n v="10"/>
    <n v="150.5"/>
    <n v="4"/>
    <n v="2.6"/>
    <n v="61.8"/>
    <n v="12.1"/>
    <n v="23.5"/>
    <n v="53"/>
    <n v="23"/>
    <n v="2.1"/>
    <n v="98"/>
    <x v="60"/>
    <m/>
    <m/>
    <m/>
    <m/>
    <n v="63"/>
    <x v="79"/>
    <x v="50"/>
    <n v="5"/>
    <n v="1"/>
    <n v="7"/>
    <n v="41"/>
    <n v="54"/>
    <n v="10.8"/>
    <n v="12.5"/>
    <x v="64"/>
    <n v="7.7"/>
    <n v="4.3"/>
    <n v="6.7"/>
    <n v="2.6"/>
    <n v="3.8"/>
    <n v="19"/>
    <n v="1.8"/>
    <n v="91"/>
    <n v="97.1"/>
    <n v="0"/>
    <n v="89"/>
    <n v="128"/>
    <n v="60"/>
    <n v="83.9"/>
    <n v="2.2999999999999998"/>
    <n v="6.9"/>
    <n v="3.8"/>
    <n v="99.2"/>
    <n v="99.6"/>
    <n v="100"/>
    <n v="99.2"/>
    <x v="0"/>
    <x v="0"/>
    <x v="0"/>
    <m/>
    <x v="0"/>
    <m/>
    <n v="10"/>
    <n v="10"/>
    <n v="0"/>
  </r>
  <r>
    <n v="544"/>
    <n v="544"/>
    <s v="Basile BOYER-VIDAL"/>
    <s v="BOVIBA13042017"/>
    <x v="5"/>
    <s v="P"/>
    <s v="O"/>
    <m/>
    <x v="1"/>
    <x v="0"/>
    <x v="0"/>
    <x v="0"/>
    <x v="0"/>
    <x v="0"/>
    <x v="0"/>
    <d v="2022-12-27T00:00:00"/>
    <s v="A1"/>
    <s v="2f96861b-4057-4a38-957c-482f03073814"/>
    <n v="5"/>
    <s v="Homme"/>
    <n v="116"/>
    <n v="24"/>
    <n v="17.8"/>
    <m/>
    <m/>
    <d v="1899-12-30T20:45:00"/>
    <d v="1899-12-30T08:18:00"/>
    <n v="682"/>
    <n v="596.5"/>
    <n v="87"/>
    <n v="85.5"/>
    <m/>
    <n v="10.7"/>
    <n v="154"/>
    <n v="13.9"/>
    <n v="4"/>
    <n v="50.5"/>
    <n v="20.3"/>
    <n v="25.1"/>
    <n v="66"/>
    <n v="29"/>
    <n v="2.6"/>
    <n v="51"/>
    <x v="74"/>
    <m/>
    <m/>
    <m/>
    <m/>
    <n v="34"/>
    <x v="124"/>
    <x v="14"/>
    <n v="1"/>
    <n v="1"/>
    <n v="4"/>
    <n v="15"/>
    <n v="21"/>
    <n v="13.2"/>
    <n v="22.1"/>
    <x v="59"/>
    <n v="6.4"/>
    <n v="0.7"/>
    <n v="3.1"/>
    <n v="0.7"/>
    <n v="3.1"/>
    <n v="124"/>
    <n v="12.5"/>
    <n v="66"/>
    <n v="96.1"/>
    <n v="3.9"/>
    <n v="87"/>
    <n v="122"/>
    <n v="48"/>
    <n v="27.7"/>
    <n v="71.900000000000006"/>
    <n v="19"/>
    <n v="4.5999999999999996"/>
    <n v="75.599999999999994"/>
    <n v="85.4"/>
    <n v="75.599999999999994"/>
    <n v="100"/>
    <x v="0"/>
    <x v="0"/>
    <x v="0"/>
    <m/>
    <x v="0"/>
    <m/>
    <n v="10"/>
    <n v="10"/>
    <n v="0"/>
  </r>
  <r>
    <n v="545"/>
    <n v="545"/>
    <s v="Dorian  SERRES"/>
    <s v="SEDO06012016"/>
    <x v="7"/>
    <s v="P"/>
    <s v="O"/>
    <m/>
    <x v="10"/>
    <x v="9"/>
    <x v="8"/>
    <x v="7"/>
    <x v="0"/>
    <x v="0"/>
    <x v="0"/>
    <d v="2023-01-02T00:00:00"/>
    <s v="A1"/>
    <s v="328eddb3-cb73-4170-af6c-bf334dd547aa"/>
    <n v="6"/>
    <s v="Homme"/>
    <n v="115"/>
    <n v="20"/>
    <n v="15.1"/>
    <m/>
    <m/>
    <d v="1899-12-30T21:00:00"/>
    <d v="1899-12-30T07:28:00"/>
    <n v="614"/>
    <n v="584.5"/>
    <n v="95"/>
    <n v="29.5"/>
    <m/>
    <n v="13.8"/>
    <n v="82"/>
    <n v="6.9"/>
    <n v="6.4"/>
    <n v="46.4"/>
    <n v="18.399999999999999"/>
    <n v="28.8"/>
    <n v="121"/>
    <n v="19"/>
    <n v="1.9"/>
    <n v="156"/>
    <x v="112"/>
    <m/>
    <m/>
    <m/>
    <m/>
    <n v="5"/>
    <x v="3"/>
    <x v="38"/>
    <n v="21"/>
    <n v="2"/>
    <n v="6"/>
    <n v="107"/>
    <n v="136"/>
    <n v="12.8"/>
    <n v="27.2"/>
    <x v="140"/>
    <n v="11"/>
    <n v="15.1"/>
    <n v="13.4"/>
    <n v="14.3"/>
    <n v="11.3"/>
    <n v="67"/>
    <n v="6.9"/>
    <n v="89"/>
    <n v="96.9"/>
    <n v="0"/>
    <n v="92"/>
    <n v="139"/>
    <n v="68"/>
    <n v="289.5"/>
    <n v="7.7"/>
    <n v="21"/>
    <n v="4"/>
    <n v="99.2"/>
    <n v="99.8"/>
    <n v="99.2"/>
    <n v="100"/>
    <x v="0"/>
    <x v="0"/>
    <x v="0"/>
    <m/>
    <x v="0"/>
    <s v="HPI"/>
    <n v="10"/>
    <n v="10"/>
    <n v="0"/>
  </r>
  <r>
    <n v="546"/>
    <n v="546"/>
    <s v="Fleur DES DESERTS"/>
    <s v="DEDEFL14102017"/>
    <x v="5"/>
    <s v="P"/>
    <s v="O"/>
    <m/>
    <x v="1"/>
    <x v="0"/>
    <x v="0"/>
    <x v="0"/>
    <x v="0"/>
    <x v="0"/>
    <x v="0"/>
    <d v="2023-01-04T00:00:00"/>
    <s v="A1"/>
    <s v="ab415c11-b89a-4860-965f-0ef2650f07b9"/>
    <n v="5"/>
    <s v="Femme"/>
    <n v="120"/>
    <n v="22"/>
    <n v="15.3"/>
    <m/>
    <m/>
    <d v="1899-12-30T19:29:00"/>
    <d v="1899-12-30T07:09:00"/>
    <n v="684"/>
    <n v="499"/>
    <n v="73"/>
    <n v="185"/>
    <m/>
    <n v="15"/>
    <n v="287"/>
    <n v="28.6"/>
    <n v="8.4"/>
    <n v="50.1"/>
    <n v="21"/>
    <n v="20.399999999999999"/>
    <n v="81"/>
    <n v="21"/>
    <n v="1.8"/>
    <n v="143"/>
    <x v="25"/>
    <m/>
    <m/>
    <m/>
    <m/>
    <n v="44"/>
    <x v="32"/>
    <x v="13"/>
    <n v="8"/>
    <n v="0"/>
    <n v="4"/>
    <n v="39"/>
    <n v="51"/>
    <n v="11.9"/>
    <n v="24.5"/>
    <x v="82"/>
    <n v="12.9"/>
    <n v="4.4000000000000004"/>
    <n v="9.3000000000000007"/>
    <n v="4"/>
    <n v="6.7"/>
    <n v="10"/>
    <n v="1.2"/>
    <n v="85"/>
    <n v="97.5"/>
    <n v="0.1"/>
    <n v="86"/>
    <n v="116"/>
    <n v="63"/>
    <n v="197.4"/>
    <n v="6.5"/>
    <n v="4.7"/>
    <n v="4.0999999999999996"/>
    <n v="99.8"/>
    <n v="99.8"/>
    <n v="100"/>
    <n v="100"/>
    <x v="0"/>
    <x v="0"/>
    <x v="0"/>
    <m/>
    <x v="0"/>
    <m/>
    <n v="8"/>
    <n v="8"/>
    <n v="3"/>
  </r>
  <r>
    <n v="547"/>
    <n v="547"/>
    <s v="Georgia ANDREZ MILIOTIS"/>
    <s v="ANMIGE25122016"/>
    <x v="7"/>
    <s v="P"/>
    <s v="O"/>
    <m/>
    <x v="1"/>
    <x v="9"/>
    <x v="0"/>
    <x v="0"/>
    <x v="0"/>
    <x v="0"/>
    <x v="0"/>
    <d v="2023-01-04T00:00:00"/>
    <s v="A1"/>
    <s v="d9344d3b-eb6f-42af-8882-5d52e50f8ab0"/>
    <n v="6"/>
    <s v="Femme"/>
    <n v="120"/>
    <n v="20"/>
    <n v="13.9"/>
    <m/>
    <m/>
    <d v="1899-12-30T20:05:00"/>
    <d v="1899-12-30T06:43:00"/>
    <n v="638"/>
    <n v="616.5"/>
    <n v="97"/>
    <n v="21.5"/>
    <m/>
    <n v="0"/>
    <n v="60.5"/>
    <n v="3.4"/>
    <n v="8.4"/>
    <n v="45.9"/>
    <n v="19.5"/>
    <n v="26.1"/>
    <n v="58"/>
    <n v="18"/>
    <n v="1.7"/>
    <n v="156"/>
    <x v="107"/>
    <m/>
    <m/>
    <m/>
    <m/>
    <n v="79"/>
    <x v="1"/>
    <x v="22"/>
    <n v="0"/>
    <n v="0"/>
    <n v="8"/>
    <n v="36"/>
    <n v="44"/>
    <n v="12.3"/>
    <n v="12.9"/>
    <x v="60"/>
    <n v="7.5"/>
    <n v="3.2"/>
    <n v="3.4"/>
    <n v="7.7"/>
    <n v="3.7"/>
    <n v="2"/>
    <n v="0.2"/>
    <n v="74"/>
    <n v="96.6"/>
    <n v="0.1"/>
    <n v="75"/>
    <n v="123"/>
    <n v="57"/>
    <n v="234.7"/>
    <n v="7.1"/>
    <n v="6.2"/>
    <n v="3.5"/>
    <n v="94.1"/>
    <n v="99.5"/>
    <n v="94.1"/>
    <n v="100"/>
    <x v="0"/>
    <x v="0"/>
    <x v="0"/>
    <m/>
    <x v="0"/>
    <m/>
    <n v="10"/>
    <n v="10"/>
    <n v="3"/>
  </r>
  <r>
    <n v="548"/>
    <n v="548"/>
    <s v="Solange CAZES"/>
    <s v="CASO04012015"/>
    <x v="1"/>
    <s v="P"/>
    <s v="O"/>
    <s v="amygdalectomie + adénoïdectomie"/>
    <x v="1"/>
    <x v="9"/>
    <x v="0"/>
    <x v="0"/>
    <x v="0"/>
    <x v="0"/>
    <x v="0"/>
    <d v="2023-01-05T00:00:00"/>
    <s v="A1"/>
    <s v="d264e5b7-2eaa-4c1f-a4dd-da93e95347cf"/>
    <n v="8"/>
    <s v="Femme"/>
    <n v="129"/>
    <m/>
    <m/>
    <m/>
    <m/>
    <d v="1899-12-30T20:11:00"/>
    <d v="1899-12-30T07:02:00"/>
    <n v="651"/>
    <n v="629.5"/>
    <n v="97"/>
    <n v="21.5"/>
    <m/>
    <n v="0"/>
    <n v="126"/>
    <n v="3.3"/>
    <n v="7.1"/>
    <n v="43.9"/>
    <n v="20.7"/>
    <n v="28.4"/>
    <n v="76"/>
    <n v="21"/>
    <n v="1.9"/>
    <n v="113"/>
    <x v="106"/>
    <m/>
    <m/>
    <m/>
    <m/>
    <n v="104"/>
    <x v="42"/>
    <x v="48"/>
    <n v="4"/>
    <n v="6"/>
    <n v="3"/>
    <n v="38"/>
    <n v="51"/>
    <n v="13.9"/>
    <n v="18.7"/>
    <x v="23"/>
    <n v="8.4"/>
    <n v="3.5"/>
    <n v="5.2"/>
    <n v="4.2"/>
    <n v="4.3"/>
    <n v="13"/>
    <n v="1.2"/>
    <n v="77"/>
    <n v="97"/>
    <n v="0.1"/>
    <n v="70"/>
    <n v="129"/>
    <n v="26"/>
    <n v="150.5"/>
    <n v="22"/>
    <n v="10.6"/>
    <n v="3.8"/>
    <n v="97.8"/>
    <n v="98.8"/>
    <n v="97.8"/>
    <n v="100"/>
    <x v="0"/>
    <x v="0"/>
    <x v="0"/>
    <m/>
    <x v="0"/>
    <m/>
    <n v="10"/>
    <n v="10"/>
    <n v="0"/>
  </r>
  <r>
    <n v="549"/>
    <n v="549"/>
    <s v="Gaspard DELACHAUX"/>
    <s v="DEGA24042017"/>
    <x v="5"/>
    <s v="P"/>
    <s v="O"/>
    <m/>
    <x v="8"/>
    <x v="0"/>
    <x v="0"/>
    <x v="0"/>
    <x v="0"/>
    <x v="0"/>
    <x v="0"/>
    <d v="2023-01-09T00:00:00"/>
    <s v="A1"/>
    <s v="326a6fa4-23fc-411a-a6fb-10d17e41a453"/>
    <n v="5"/>
    <s v="Homme"/>
    <n v="114"/>
    <n v="18"/>
    <n v="13.9"/>
    <m/>
    <m/>
    <d v="1899-12-30T21:01:00"/>
    <d v="1899-12-30T06:58:00"/>
    <n v="597.9"/>
    <n v="542.5"/>
    <n v="91"/>
    <n v="55.4"/>
    <m/>
    <n v="14.9"/>
    <n v="165.4"/>
    <n v="9.3000000000000007"/>
    <n v="4.5"/>
    <n v="47.6"/>
    <n v="23.6"/>
    <n v="24.3"/>
    <n v="105"/>
    <n v="54"/>
    <n v="5.4"/>
    <n v="82"/>
    <x v="102"/>
    <m/>
    <m/>
    <m/>
    <m/>
    <n v="51"/>
    <x v="13"/>
    <x v="5"/>
    <n v="0"/>
    <n v="0"/>
    <n v="1"/>
    <n v="50"/>
    <n v="51"/>
    <n v="21.2"/>
    <n v="32"/>
    <x v="106"/>
    <n v="16.8"/>
    <n v="2"/>
    <n v="8"/>
    <n v="2.2000000000000002"/>
    <n v="5.0999999999999996"/>
    <n v="12"/>
    <n v="1.3"/>
    <n v="62"/>
    <n v="96"/>
    <n v="0.1"/>
    <n v="89"/>
    <n v="140"/>
    <n v="59"/>
    <n v="25.4"/>
    <n v="36.6"/>
    <n v="14.9"/>
    <n v="3.2"/>
    <n v="99.8"/>
    <n v="99.8"/>
    <n v="100"/>
    <n v="100"/>
    <x v="0"/>
    <x v="0"/>
    <x v="0"/>
    <m/>
    <x v="0"/>
    <m/>
    <n v="10"/>
    <n v="10"/>
    <n v="0"/>
  </r>
  <r>
    <n v="550"/>
    <n v="550"/>
    <s v="Baptiste HOCQUEL"/>
    <s v="HOBA16122012"/>
    <x v="8"/>
    <s v="P"/>
    <s v="O"/>
    <m/>
    <x v="2"/>
    <x v="9"/>
    <x v="2"/>
    <x v="5"/>
    <x v="0"/>
    <x v="0"/>
    <x v="0"/>
    <d v="2023-01-10T00:00:00"/>
    <s v="A1"/>
    <s v="f74e1244-af51-42cc-b2b1-e740eae93d91"/>
    <n v="10"/>
    <s v="Homme"/>
    <n v="137"/>
    <n v="29"/>
    <n v="15.5"/>
    <m/>
    <m/>
    <d v="1899-12-30T21:59:00"/>
    <d v="1899-12-30T06:02:00"/>
    <n v="482.4"/>
    <n v="419.5"/>
    <n v="87"/>
    <n v="62.9"/>
    <m/>
    <n v="27.5"/>
    <n v="107.5"/>
    <n v="13"/>
    <n v="5.0999999999999996"/>
    <n v="48.9"/>
    <n v="28"/>
    <n v="18"/>
    <n v="56"/>
    <n v="22"/>
    <n v="2.7"/>
    <n v="54"/>
    <x v="99"/>
    <m/>
    <m/>
    <m/>
    <m/>
    <n v="39"/>
    <x v="10"/>
    <x v="21"/>
    <n v="0"/>
    <n v="0"/>
    <n v="3"/>
    <n v="15"/>
    <n v="18"/>
    <n v="11.9"/>
    <n v="22.4"/>
    <x v="67"/>
    <n v="3.2"/>
    <n v="2.4"/>
    <n v="3.7"/>
    <n v="1.2"/>
    <n v="1.4"/>
    <n v="12"/>
    <n v="1.7"/>
    <n v="92"/>
    <n v="95.9"/>
    <n v="0"/>
    <n v="81"/>
    <n v="125"/>
    <n v="54"/>
    <n v="99.1"/>
    <n v="42.1"/>
    <n v="12.9"/>
    <n v="3.3"/>
    <n v="100"/>
    <n v="100"/>
    <n v="100"/>
    <n v="100"/>
    <x v="0"/>
    <x v="0"/>
    <x v="0"/>
    <m/>
    <x v="0"/>
    <m/>
    <n v="9"/>
    <n v="9"/>
    <n v="1"/>
  </r>
  <r>
    <n v="551"/>
    <n v="551"/>
    <s v="Léa CHARMET"/>
    <s v="CHLE28012008"/>
    <x v="9"/>
    <s v="P"/>
    <s v="O"/>
    <s v="ortho"/>
    <x v="6"/>
    <x v="0"/>
    <x v="0"/>
    <x v="0"/>
    <x v="0"/>
    <x v="0"/>
    <x v="0"/>
    <d v="2023-01-11T00:00:00"/>
    <s v="A1"/>
    <s v="cf3fbeef-67e4-4466-8f78-21ff6d05ca2a"/>
    <n v="14"/>
    <s v="Femme"/>
    <n v="163"/>
    <n v="38"/>
    <n v="14.3"/>
    <m/>
    <m/>
    <d v="1899-12-30T22:25:00"/>
    <d v="1899-12-30T06:15:00"/>
    <n v="450.5"/>
    <n v="439"/>
    <n v="97"/>
    <n v="11.5"/>
    <m/>
    <n v="19"/>
    <n v="149"/>
    <n v="6.5"/>
    <n v="4.3"/>
    <n v="55.6"/>
    <n v="22"/>
    <n v="18.100000000000001"/>
    <n v="42"/>
    <n v="12"/>
    <n v="1.6"/>
    <n v="54"/>
    <x v="177"/>
    <m/>
    <m/>
    <m/>
    <m/>
    <n v="6"/>
    <x v="20"/>
    <x v="3"/>
    <n v="3"/>
    <n v="0"/>
    <n v="0"/>
    <n v="48"/>
    <n v="51"/>
    <n v="12.7"/>
    <n v="33.4"/>
    <x v="93"/>
    <n v="17.399999999999999"/>
    <n v="4.7"/>
    <n v="0"/>
    <n v="7"/>
    <n v="5.6"/>
    <n v="13"/>
    <n v="1.8"/>
    <n v="90"/>
    <n v="96.3"/>
    <n v="0"/>
    <n v="74"/>
    <n v="115"/>
    <n v="55"/>
    <n v="163.4"/>
    <n v="67.400000000000006"/>
    <n v="10.8"/>
    <n v="3.2"/>
    <n v="99.9"/>
    <n v="99.9"/>
    <n v="100"/>
    <n v="100"/>
    <x v="0"/>
    <x v="0"/>
    <x v="0"/>
    <m/>
    <x v="0"/>
    <m/>
    <n v="9"/>
    <n v="9"/>
    <n v="2"/>
  </r>
  <r>
    <n v="552"/>
    <n v="552"/>
    <s v="Mayeul JEANNIN-NALTET"/>
    <s v="JENAMA07042013"/>
    <x v="0"/>
    <s v="P"/>
    <s v="O"/>
    <s v="adénoïdectomie + disjoncteur"/>
    <x v="10"/>
    <x v="2"/>
    <x v="1"/>
    <x v="0"/>
    <x v="0"/>
    <x v="0"/>
    <x v="0"/>
    <d v="2023-01-16T00:00:00"/>
    <s v="A1"/>
    <s v="18b0b44c-91d2-4fbb-bc05-2720babdcd61"/>
    <n v="9"/>
    <s v="Homme"/>
    <n v="140"/>
    <n v="34"/>
    <n v="17.3"/>
    <m/>
    <m/>
    <d v="1899-12-30T20:30:00"/>
    <d v="1899-12-30T06:06:00"/>
    <n v="561"/>
    <n v="497.5"/>
    <n v="89"/>
    <n v="65.8"/>
    <m/>
    <n v="13.4"/>
    <n v="179"/>
    <n v="13.7"/>
    <n v="5.4"/>
    <n v="48.8"/>
    <n v="21.9"/>
    <n v="23.8"/>
    <n v="81"/>
    <n v="32"/>
    <n v="3.4"/>
    <n v="62"/>
    <x v="53"/>
    <m/>
    <m/>
    <m/>
    <m/>
    <n v="0"/>
    <x v="4"/>
    <x v="3"/>
    <n v="15"/>
    <n v="0"/>
    <n v="10"/>
    <n v="35"/>
    <n v="60"/>
    <n v="12.2"/>
    <n v="25.3"/>
    <x v="6"/>
    <n v="11.6"/>
    <n v="5.9"/>
    <n v="10.6"/>
    <n v="6"/>
    <n v="5.3"/>
    <n v="58"/>
    <n v="7"/>
    <n v="86"/>
    <n v="96.8"/>
    <n v="0.2"/>
    <n v="75"/>
    <n v="106"/>
    <n v="53"/>
    <n v="250.4"/>
    <n v="29.3"/>
    <n v="11.6"/>
    <n v="4.7"/>
    <n v="76.400000000000006"/>
    <n v="98.8"/>
    <n v="76.400000000000006"/>
    <n v="100"/>
    <x v="0"/>
    <x v="1"/>
    <x v="0"/>
    <m/>
    <x v="0"/>
    <m/>
    <s v="na"/>
    <n v="10"/>
    <n v="0"/>
  </r>
  <r>
    <n v="553"/>
    <n v="553"/>
    <s v="Martin COUSIN"/>
    <s v="COMA21012012"/>
    <x v="8"/>
    <s v="P"/>
    <s v="O"/>
    <s v="adénoïdectomie"/>
    <x v="2"/>
    <x v="0"/>
    <x v="0"/>
    <x v="0"/>
    <x v="0"/>
    <x v="0"/>
    <x v="0"/>
    <d v="2023-01-17T00:00:00"/>
    <s v="A1"/>
    <s v="61e604b4-b223-4810-9a00-64a00b38c0d7"/>
    <n v="10"/>
    <s v="Homme"/>
    <n v="142"/>
    <n v="33"/>
    <n v="16.399999999999999"/>
    <m/>
    <m/>
    <d v="1899-12-30T22:01:00"/>
    <d v="1899-12-30T08:14:00"/>
    <n v="602"/>
    <n v="546.5"/>
    <n v="91"/>
    <n v="55.5"/>
    <m/>
    <n v="11.2"/>
    <n v="227"/>
    <n v="10.9"/>
    <n v="7.1"/>
    <n v="46.4"/>
    <n v="21"/>
    <n v="25.4"/>
    <n v="107"/>
    <n v="40"/>
    <n v="4"/>
    <n v="77"/>
    <x v="73"/>
    <m/>
    <m/>
    <m/>
    <m/>
    <n v="20"/>
    <x v="5"/>
    <x v="3"/>
    <n v="4"/>
    <n v="0"/>
    <n v="4"/>
    <n v="41"/>
    <n v="49"/>
    <n v="15.3"/>
    <n v="21.7"/>
    <x v="43"/>
    <n v="6.5"/>
    <n v="5"/>
    <n v="6.8"/>
    <n v="4.2"/>
    <n v="5.3"/>
    <n v="25"/>
    <n v="2.7"/>
    <n v="83"/>
    <n v="96.9"/>
    <n v="1.4"/>
    <n v="67"/>
    <n v="114"/>
    <n v="52"/>
    <n v="367.5"/>
    <n v="5.9"/>
    <n v="12.3"/>
    <n v="3.6"/>
    <n v="96.7"/>
    <n v="99.5"/>
    <n v="96.7"/>
    <n v="100"/>
    <x v="0"/>
    <x v="0"/>
    <x v="0"/>
    <m/>
    <x v="0"/>
    <m/>
    <n v="9"/>
    <n v="8"/>
    <n v="4"/>
  </r>
  <r>
    <n v="554"/>
    <n v="554"/>
    <s v="Rayane KARIMI"/>
    <s v="KARA22112011"/>
    <x v="4"/>
    <s v="P"/>
    <s v="O"/>
    <m/>
    <x v="2"/>
    <x v="0"/>
    <x v="0"/>
    <x v="0"/>
    <x v="0"/>
    <x v="0"/>
    <x v="0"/>
    <d v="2023-01-18T00:00:00"/>
    <s v="A1"/>
    <s v="f8a15371-6b49-4623-913d-0968190114d0"/>
    <n v="11"/>
    <s v="Homme"/>
    <n v="156"/>
    <n v="64"/>
    <n v="26.3"/>
    <m/>
    <m/>
    <d v="1899-12-30T21:44:00"/>
    <d v="1899-12-30T06:30:00"/>
    <n v="500.6"/>
    <n v="444"/>
    <n v="89"/>
    <n v="56.6"/>
    <m/>
    <n v="25.1"/>
    <n v="53.5"/>
    <n v="15.5"/>
    <n v="5.9"/>
    <n v="29.1"/>
    <n v="37.200000000000003"/>
    <n v="27.9"/>
    <n v="76"/>
    <n v="40"/>
    <n v="4.8"/>
    <n v="45"/>
    <x v="104"/>
    <m/>
    <m/>
    <m/>
    <m/>
    <n v="3"/>
    <x v="6"/>
    <x v="45"/>
    <n v="1"/>
    <n v="0"/>
    <n v="2"/>
    <n v="19"/>
    <n v="22"/>
    <n v="9"/>
    <n v="21.6"/>
    <x v="2"/>
    <n v="7.7"/>
    <n v="1.1000000000000001"/>
    <n v="4.3"/>
    <n v="1.8"/>
    <n v="2.8"/>
    <n v="11"/>
    <n v="1.5"/>
    <n v="91"/>
    <n v="97"/>
    <n v="0"/>
    <n v="69"/>
    <n v="109"/>
    <n v="51"/>
    <n v="109.1"/>
    <n v="36.1"/>
    <n v="14.5"/>
    <n v="3.3"/>
    <n v="82.9"/>
    <n v="99"/>
    <n v="82.9"/>
    <n v="100"/>
    <x v="0"/>
    <x v="0"/>
    <x v="0"/>
    <m/>
    <x v="0"/>
    <m/>
    <n v="10"/>
    <n v="10"/>
    <n v="0"/>
  </r>
  <r>
    <n v="555"/>
    <n v="555"/>
    <s v="Camille CREUX"/>
    <s v="CRCA02022019"/>
    <x v="10"/>
    <s v="P"/>
    <s v="O"/>
    <m/>
    <x v="2"/>
    <x v="12"/>
    <x v="2"/>
    <x v="0"/>
    <x v="0"/>
    <x v="0"/>
    <x v="0"/>
    <d v="2023-01-25T00:00:00"/>
    <s v="A1"/>
    <s v="e4e5bf93-849c-4e22-8e68-7f68e8331864"/>
    <n v="3"/>
    <s v="Femme"/>
    <n v="96"/>
    <s v="12,5"/>
    <n v="13.6"/>
    <m/>
    <m/>
    <d v="1899-12-30T19:30:00"/>
    <d v="1899-12-30T06:54:00"/>
    <n v="662"/>
    <n v="637.5"/>
    <n v="96"/>
    <n v="24.5"/>
    <m/>
    <n v="22"/>
    <n v="149"/>
    <n v="6.8"/>
    <n v="3.7"/>
    <n v="50.2"/>
    <n v="26.4"/>
    <n v="19.8"/>
    <n v="94"/>
    <n v="25"/>
    <n v="2.2999999999999998"/>
    <n v="247"/>
    <x v="114"/>
    <m/>
    <m/>
    <m/>
    <m/>
    <n v="0"/>
    <x v="4"/>
    <x v="3"/>
    <n v="2"/>
    <n v="18"/>
    <n v="23"/>
    <n v="172"/>
    <n v="215"/>
    <n v="10.8"/>
    <n v="12.8"/>
    <x v="141"/>
    <n v="16.7"/>
    <n v="21.1"/>
    <n v="11.6"/>
    <n v="31.2"/>
    <n v="18.5"/>
    <n v="39"/>
    <n v="3.7"/>
    <n v="73"/>
    <n v="95.7"/>
    <n v="0"/>
    <n v="94"/>
    <n v="122"/>
    <n v="59"/>
    <n v="490.7"/>
    <n v="75.5"/>
    <n v="10.9"/>
    <n v="3.2"/>
    <n v="98.7"/>
    <n v="99.6"/>
    <n v="98.7"/>
    <n v="100"/>
    <x v="0"/>
    <x v="0"/>
    <x v="0"/>
    <m/>
    <x v="0"/>
    <m/>
    <s v="na"/>
    <s v="na"/>
    <s v="na"/>
  </r>
  <r>
    <n v="556"/>
    <n v="556"/>
    <s v="Mila CALAMOTE COUTINHO"/>
    <s v="CACOMI19112018"/>
    <x v="2"/>
    <s v="P"/>
    <s v="O"/>
    <m/>
    <x v="2"/>
    <x v="0"/>
    <x v="0"/>
    <x v="0"/>
    <x v="0"/>
    <x v="0"/>
    <x v="0"/>
    <d v="2023-01-25T00:00:00"/>
    <s v="A1"/>
    <s v="a6bb95bd-2302-41b3-a620-2e5d44be97dd"/>
    <n v="4"/>
    <s v="Femme"/>
    <n v="100"/>
    <n v="16"/>
    <n v="16"/>
    <m/>
    <m/>
    <d v="1899-12-30T20:40:00"/>
    <d v="1899-12-30T07:10:00"/>
    <n v="570.5"/>
    <n v="485.5"/>
    <n v="85"/>
    <n v="85"/>
    <m/>
    <n v="58.8"/>
    <n v="147.5"/>
    <n v="22.9"/>
    <n v="4.9000000000000004"/>
    <n v="53.3"/>
    <n v="21.5"/>
    <n v="20.2"/>
    <n v="91"/>
    <n v="24"/>
    <n v="2.5"/>
    <n v="83"/>
    <x v="117"/>
    <m/>
    <m/>
    <m/>
    <m/>
    <n v="56"/>
    <x v="84"/>
    <x v="45"/>
    <n v="2"/>
    <n v="0"/>
    <n v="2"/>
    <n v="44"/>
    <n v="48"/>
    <n v="11.2"/>
    <n v="19.7"/>
    <x v="7"/>
    <n v="13.5"/>
    <n v="4"/>
    <n v="4.7"/>
    <n v="6.2"/>
    <n v="6.3"/>
    <n v="19"/>
    <n v="2.2999999999999998"/>
    <n v="76"/>
    <n v="96.8"/>
    <n v="1.9"/>
    <n v="83"/>
    <n v="105"/>
    <n v="55"/>
    <n v="368.4"/>
    <n v="41.4"/>
    <n v="5.7"/>
    <n v="5.2"/>
    <n v="35.4"/>
    <n v="35.4"/>
    <n v="99.2"/>
    <n v="100"/>
    <x v="0"/>
    <x v="0"/>
    <x v="0"/>
    <m/>
    <x v="0"/>
    <m/>
    <n v="10"/>
    <n v="10"/>
    <n v="0"/>
  </r>
  <r>
    <n v="557"/>
    <n v="557"/>
    <s v="Louis MORNET"/>
    <s v="MOLO06062016"/>
    <x v="7"/>
    <s v="P"/>
    <s v="O"/>
    <m/>
    <x v="2"/>
    <x v="12"/>
    <x v="9"/>
    <x v="1"/>
    <x v="11"/>
    <x v="0"/>
    <x v="0"/>
    <d v="2023-01-26T00:00:00"/>
    <s v="A1"/>
    <s v="664fcf87-4b32-4b68-aaa5-dc64aadf56d4"/>
    <n v="6"/>
    <s v="Homme"/>
    <n v="118"/>
    <n v="20"/>
    <n v="14.4"/>
    <m/>
    <m/>
    <d v="1899-12-30T21:08:00"/>
    <d v="1899-12-30T07:09:00"/>
    <n v="598"/>
    <n v="564.5"/>
    <n v="94"/>
    <n v="34.799999999999997"/>
    <m/>
    <n v="2.2999999999999998"/>
    <n v="165"/>
    <n v="6.2"/>
    <n v="5.0999999999999996"/>
    <n v="51.7"/>
    <n v="21.1"/>
    <n v="22.1"/>
    <n v="87"/>
    <n v="26"/>
    <n v="2.6"/>
    <n v="90"/>
    <x v="35"/>
    <m/>
    <m/>
    <m/>
    <m/>
    <n v="5"/>
    <x v="3"/>
    <x v="3"/>
    <n v="5"/>
    <n v="0"/>
    <n v="4"/>
    <n v="38"/>
    <n v="47"/>
    <n v="13.6"/>
    <n v="19.3"/>
    <x v="95"/>
    <n v="8.1999999999999993"/>
    <n v="4.0999999999999996"/>
    <n v="6.2"/>
    <n v="4.0999999999999996"/>
    <n v="5"/>
    <n v="15"/>
    <n v="1.6"/>
    <n v="92"/>
    <n v="96.4"/>
    <n v="0"/>
    <n v="81"/>
    <n v="114"/>
    <n v="62"/>
    <n v="394"/>
    <n v="6.4"/>
    <n v="1.2"/>
    <n v="3.5"/>
    <n v="97.2"/>
    <n v="99.9"/>
    <n v="97.2"/>
    <n v="98.5"/>
    <x v="0"/>
    <x v="0"/>
    <x v="0"/>
    <m/>
    <x v="0"/>
    <m/>
    <n v="2"/>
    <n v="8"/>
    <n v="0"/>
  </r>
  <r>
    <n v="558"/>
    <n v="558"/>
    <s v="Adrien  RAULT"/>
    <s v="RAAD26022015"/>
    <x v="11"/>
    <s v="P"/>
    <s v="O"/>
    <s v="adénoïdectomie"/>
    <x v="2"/>
    <x v="6"/>
    <x v="0"/>
    <x v="0"/>
    <x v="0"/>
    <x v="0"/>
    <x v="0"/>
    <d v="2023-01-27T00:00:00"/>
    <s v="A1"/>
    <s v="35961b9b-e1e4-404b-b5e1-d17cc43de02d"/>
    <n v="7"/>
    <s v="Homme"/>
    <n v="126"/>
    <n v="28"/>
    <n v="17.600000000000001"/>
    <m/>
    <m/>
    <d v="1899-12-30T21:00:00"/>
    <d v="1899-12-30T06:51:00"/>
    <n v="588.79999999999995"/>
    <n v="566.5"/>
    <n v="96"/>
    <n v="22.3"/>
    <m/>
    <n v="2.2000000000000002"/>
    <n v="92"/>
    <n v="4.0999999999999996"/>
    <n v="5"/>
    <n v="45"/>
    <n v="24.8"/>
    <n v="25.2"/>
    <n v="96"/>
    <n v="28"/>
    <n v="2.9"/>
    <n v="106"/>
    <x v="58"/>
    <m/>
    <m/>
    <m/>
    <m/>
    <n v="18"/>
    <x v="100"/>
    <x v="47"/>
    <n v="6"/>
    <n v="1"/>
    <n v="8"/>
    <n v="45"/>
    <n v="60"/>
    <n v="15.4"/>
    <n v="23.6"/>
    <x v="73"/>
    <n v="10.5"/>
    <n v="5"/>
    <n v="5.7"/>
    <n v="15.2"/>
    <n v="5.9"/>
    <n v="20"/>
    <n v="2.1"/>
    <n v="89"/>
    <n v="97.4"/>
    <n v="0"/>
    <n v="57"/>
    <n v="108"/>
    <n v="45"/>
    <n v="6.7"/>
    <n v="75.8"/>
    <n v="6.7"/>
    <n v="3.4"/>
    <n v="78.3"/>
    <n v="94"/>
    <n v="78.3"/>
    <n v="100"/>
    <x v="0"/>
    <x v="0"/>
    <x v="0"/>
    <m/>
    <x v="0"/>
    <m/>
    <n v="9"/>
    <n v="9"/>
    <n v="0"/>
  </r>
  <r>
    <n v="559"/>
    <n v="559"/>
    <s v="Jade NOUVEAU"/>
    <s v="NOJA02012014"/>
    <x v="0"/>
    <s v="P"/>
    <s v="O"/>
    <s v="amygdalectomie + adénoïdectomie"/>
    <x v="2"/>
    <x v="12"/>
    <x v="2"/>
    <x v="0"/>
    <x v="0"/>
    <x v="0"/>
    <x v="0"/>
    <d v="2023-01-30T00:00:00"/>
    <s v="A1"/>
    <s v="eabc615a-3036-40be-bbeb-9facd6099947"/>
    <n v="9"/>
    <s v="Femme"/>
    <n v="139"/>
    <n v="26"/>
    <n v="13.5"/>
    <m/>
    <m/>
    <d v="1899-12-30T21:06:00"/>
    <d v="1899-12-30T07:11:00"/>
    <n v="604.9"/>
    <n v="504"/>
    <n v="83"/>
    <n v="100.9"/>
    <m/>
    <n v="46.4"/>
    <n v="123.4"/>
    <n v="16.7"/>
    <n v="3.8"/>
    <n v="44.8"/>
    <n v="19.600000000000001"/>
    <n v="31.7"/>
    <n v="86"/>
    <n v="45"/>
    <n v="4.5"/>
    <n v="78"/>
    <x v="60"/>
    <m/>
    <m/>
    <m/>
    <m/>
    <n v="29"/>
    <x v="120"/>
    <x v="31"/>
    <n v="1"/>
    <n v="0"/>
    <n v="1"/>
    <n v="14"/>
    <n v="16"/>
    <n v="12.7"/>
    <n v="28"/>
    <x v="32"/>
    <n v="5.3"/>
    <n v="0.3"/>
    <n v="2.2999999999999998"/>
    <n v="1.4"/>
    <n v="1.2"/>
    <n v="6"/>
    <n v="0.7"/>
    <n v="94"/>
    <n v="97.1"/>
    <n v="0"/>
    <n v="65"/>
    <n v="105"/>
    <n v="53"/>
    <n v="188.8"/>
    <n v="25.2"/>
    <n v="8.6"/>
    <n v="3.2"/>
    <n v="90.1"/>
    <n v="98.3"/>
    <n v="90.1"/>
    <n v="100"/>
    <x v="0"/>
    <x v="0"/>
    <x v="0"/>
    <m/>
    <x v="0"/>
    <m/>
    <n v="9"/>
    <n v="9"/>
    <n v="1"/>
  </r>
  <r>
    <n v="560"/>
    <n v="560"/>
    <s v="Leyana MARCELIN GABRIEL"/>
    <s v="MAGALE19102017"/>
    <x v="5"/>
    <s v="P"/>
    <s v="O"/>
    <m/>
    <x v="2"/>
    <x v="6"/>
    <x v="0"/>
    <x v="0"/>
    <x v="0"/>
    <x v="0"/>
    <x v="0"/>
    <d v="2023-01-30T00:00:00"/>
    <s v="A1"/>
    <s v="d76500fe-d6c1-49c8-9dbf-34af853c1b1a"/>
    <n v="5"/>
    <s v="Femme"/>
    <n v="102"/>
    <n v="18"/>
    <n v="17.3"/>
    <m/>
    <m/>
    <d v="1899-12-30T21:58:00"/>
    <d v="1899-12-30T07:22:00"/>
    <n v="563.6"/>
    <n v="534.1"/>
    <n v="95"/>
    <n v="29.5"/>
    <m/>
    <n v="1.6"/>
    <n v="141.6"/>
    <n v="5.2"/>
    <n v="2.9"/>
    <n v="56.5"/>
    <n v="22.1"/>
    <n v="18.399999999999999"/>
    <n v="99"/>
    <n v="31"/>
    <n v="3.3"/>
    <n v="150"/>
    <x v="109"/>
    <m/>
    <m/>
    <m/>
    <m/>
    <n v="0"/>
    <x v="4"/>
    <x v="3"/>
    <n v="0"/>
    <n v="1"/>
    <n v="13"/>
    <n v="93"/>
    <n v="107"/>
    <n v="10"/>
    <n v="13.9"/>
    <x v="142"/>
    <n v="11"/>
    <n v="12.3"/>
    <n v="18.899999999999999"/>
    <n v="11"/>
    <n v="11.3"/>
    <n v="10"/>
    <n v="1.1000000000000001"/>
    <n v="62"/>
    <n v="96.7"/>
    <n v="0.5"/>
    <n v="84"/>
    <n v="189"/>
    <n v="23"/>
    <n v="297.5"/>
    <n v="20.2"/>
    <n v="6.9"/>
    <n v="3.5"/>
    <n v="0"/>
    <n v="20.7"/>
    <n v="98.8"/>
    <n v="100"/>
    <x v="0"/>
    <x v="0"/>
    <x v="0"/>
    <m/>
    <x v="0"/>
    <s v="T21"/>
    <s v="na"/>
    <n v="8"/>
    <n v="0"/>
  </r>
  <r>
    <n v="561"/>
    <n v="561"/>
    <s v="Martin CROM"/>
    <s v="CRMA14112009"/>
    <x v="6"/>
    <s v="P"/>
    <s v="O"/>
    <m/>
    <x v="10"/>
    <x v="5"/>
    <x v="0"/>
    <x v="0"/>
    <x v="0"/>
    <x v="0"/>
    <x v="0"/>
    <d v="2023-02-01T00:00:00"/>
    <s v="A1"/>
    <s v="c980c589-d19f-40e2-90b3-33e82ebb0a90"/>
    <n v="13"/>
    <s v="Homme"/>
    <n v="154"/>
    <n v="41"/>
    <n v="17.3"/>
    <m/>
    <m/>
    <d v="1899-12-30T21:00:00"/>
    <d v="1899-12-30T06:37:00"/>
    <n v="570"/>
    <n v="374"/>
    <n v="66"/>
    <n v="196"/>
    <m/>
    <n v="6.9"/>
    <n v="264.5"/>
    <n v="35.200000000000003"/>
    <n v="6.4"/>
    <n v="50"/>
    <n v="25"/>
    <n v="18.600000000000001"/>
    <n v="66"/>
    <n v="35"/>
    <n v="3.7"/>
    <n v="49"/>
    <x v="68"/>
    <m/>
    <m/>
    <m/>
    <m/>
    <n v="18"/>
    <x v="111"/>
    <x v="17"/>
    <n v="0"/>
    <n v="1"/>
    <n v="1"/>
    <n v="2"/>
    <n v="4"/>
    <n v="10"/>
    <n v="11.5"/>
    <x v="124"/>
    <n v="0.9"/>
    <n v="0.6"/>
    <n v="1"/>
    <n v="0"/>
    <n v="0.3"/>
    <n v="3"/>
    <n v="0.5"/>
    <n v="94"/>
    <n v="95.8"/>
    <n v="0"/>
    <n v="73"/>
    <n v="121"/>
    <n v="57"/>
    <n v="8"/>
    <n v="2.2999999999999998"/>
    <n v="15.9"/>
    <n v="3"/>
    <n v="96.4"/>
    <n v="99.7"/>
    <n v="96.4"/>
    <n v="100"/>
    <x v="0"/>
    <x v="0"/>
    <x v="0"/>
    <m/>
    <x v="0"/>
    <m/>
    <n v="10"/>
    <n v="10"/>
    <n v="0"/>
  </r>
  <r>
    <n v="562"/>
    <n v="562"/>
    <s v="Aura AMSELLEM"/>
    <s v="ANAU08072017"/>
    <x v="5"/>
    <s v="P"/>
    <s v="O"/>
    <m/>
    <x v="2"/>
    <x v="0"/>
    <x v="0"/>
    <x v="0"/>
    <x v="0"/>
    <x v="0"/>
    <x v="0"/>
    <d v="2023-02-02T00:00:00"/>
    <s v="A1"/>
    <s v="f8cae532-42b1-42b3-9dab-e641e3fd39b4"/>
    <n v="5"/>
    <s v="Femme"/>
    <n v="104"/>
    <n v="15"/>
    <n v="13.9"/>
    <m/>
    <m/>
    <d v="1899-12-30T21:30:00"/>
    <d v="1899-12-30T07:11:00"/>
    <n v="580.6"/>
    <n v="521"/>
    <n v="90"/>
    <n v="59.6"/>
    <m/>
    <n v="11.4"/>
    <n v="91.9"/>
    <n v="10.3"/>
    <n v="4.2"/>
    <n v="50.1"/>
    <n v="22.3"/>
    <n v="23.4"/>
    <n v="57"/>
    <n v="18"/>
    <n v="1.9"/>
    <n v="79"/>
    <x v="102"/>
    <m/>
    <m/>
    <m/>
    <m/>
    <n v="19"/>
    <x v="5"/>
    <x v="14"/>
    <n v="0"/>
    <n v="0"/>
    <n v="2"/>
    <n v="39"/>
    <n v="41"/>
    <n v="9.6999999999999993"/>
    <n v="24.3"/>
    <x v="50"/>
    <n v="9.8000000000000007"/>
    <n v="3.2"/>
    <n v="6.1"/>
    <n v="3.4"/>
    <n v="4.7"/>
    <n v="1"/>
    <n v="0.1"/>
    <n v="92"/>
    <n v="97.7"/>
    <n v="0.1"/>
    <n v="86"/>
    <n v="130"/>
    <n v="63"/>
    <n v="134.19999999999999"/>
    <n v="99.6"/>
    <n v="19"/>
    <n v="6"/>
    <n v="75"/>
    <n v="99"/>
    <n v="75"/>
    <n v="100"/>
    <x v="0"/>
    <x v="0"/>
    <x v="0"/>
    <m/>
    <x v="0"/>
    <m/>
    <n v="10"/>
    <n v="10"/>
    <n v="0"/>
  </r>
  <r>
    <n v="563"/>
    <n v="563"/>
    <s v="Ilyana KOBROSLI"/>
    <s v="KOIL09012019"/>
    <x v="2"/>
    <s v="P"/>
    <s v="O"/>
    <m/>
    <x v="2"/>
    <x v="6"/>
    <x v="2"/>
    <x v="11"/>
    <x v="0"/>
    <x v="0"/>
    <x v="0"/>
    <d v="2023-02-08T00:00:00"/>
    <s v="A1"/>
    <s v="9ae234ef-f190-4125-bcc0-5ff47d4de6b0"/>
    <n v="4"/>
    <s v="Femme"/>
    <n v="99"/>
    <m/>
    <m/>
    <m/>
    <m/>
    <d v="1899-12-30T21:20:00"/>
    <d v="1899-12-30T06:56:00"/>
    <n v="556.5"/>
    <n v="521.5"/>
    <n v="94"/>
    <n v="35.4"/>
    <m/>
    <n v="18.600000000000001"/>
    <n v="140"/>
    <n v="9.4"/>
    <n v="4.0999999999999996"/>
    <n v="54.7"/>
    <n v="19.8"/>
    <n v="21.4"/>
    <n v="90"/>
    <n v="31"/>
    <n v="3.3"/>
    <n v="93"/>
    <x v="14"/>
    <m/>
    <m/>
    <m/>
    <m/>
    <n v="0"/>
    <x v="4"/>
    <x v="3"/>
    <n v="9"/>
    <n v="2"/>
    <n v="4"/>
    <n v="67"/>
    <n v="82"/>
    <n v="10.7"/>
    <n v="17"/>
    <x v="143"/>
    <n v="11.8"/>
    <n v="8.8000000000000007"/>
    <n v="8.6999999999999993"/>
    <n v="11.2"/>
    <n v="7.6"/>
    <n v="33"/>
    <n v="3.7"/>
    <n v="75"/>
    <n v="97.2"/>
    <n v="0.4"/>
    <n v="96"/>
    <n v="142"/>
    <n v="66"/>
    <n v="381.9"/>
    <n v="4.0999999999999996"/>
    <n v="7.2"/>
    <n v="3.5"/>
    <n v="41.6"/>
    <n v="91.4"/>
    <n v="41.6"/>
    <n v="100"/>
    <x v="0"/>
    <x v="0"/>
    <x v="0"/>
    <m/>
    <x v="0"/>
    <m/>
    <n v="10"/>
    <n v="10"/>
    <n v="0"/>
  </r>
  <r>
    <n v="564"/>
    <n v="564"/>
    <s v="Adrien  CIMMINO"/>
    <s v="CIAD07112008"/>
    <x v="9"/>
    <s v="P"/>
    <s v="O"/>
    <s v="ortho + fer"/>
    <x v="12"/>
    <x v="0"/>
    <x v="0"/>
    <x v="0"/>
    <x v="0"/>
    <x v="0"/>
    <x v="0"/>
    <d v="2023-02-14T00:00:00"/>
    <s v="A1"/>
    <s v="e0d60246-05b2-4132-87f7-2158092625f5"/>
    <n v="14"/>
    <s v="Homme"/>
    <n v="173"/>
    <n v="50"/>
    <n v="16.7"/>
    <m/>
    <m/>
    <d v="1899-12-30T22:31:00"/>
    <d v="1899-12-30T08:40:00"/>
    <n v="609"/>
    <n v="593"/>
    <n v="97"/>
    <n v="16"/>
    <m/>
    <n v="5"/>
    <n v="81"/>
    <n v="2.6"/>
    <n v="3.4"/>
    <n v="63.1"/>
    <n v="12.1"/>
    <n v="21.4"/>
    <n v="46"/>
    <n v="17"/>
    <n v="1.7"/>
    <n v="78"/>
    <x v="68"/>
    <m/>
    <m/>
    <m/>
    <m/>
    <n v="39"/>
    <x v="115"/>
    <x v="45"/>
    <n v="2"/>
    <n v="7"/>
    <n v="2"/>
    <n v="48"/>
    <n v="59"/>
    <n v="17.2"/>
    <n v="19.600000000000001"/>
    <x v="8"/>
    <n v="5.7"/>
    <n v="6.1"/>
    <n v="13.9"/>
    <n v="1.3"/>
    <n v="4.9000000000000004"/>
    <n v="27"/>
    <n v="2.7"/>
    <n v="85"/>
    <n v="96.1"/>
    <n v="0.1"/>
    <n v="65"/>
    <n v="116"/>
    <n v="45"/>
    <n v="83"/>
    <n v="58.2"/>
    <n v="11.5"/>
    <n v="3.6"/>
    <n v="93.8"/>
    <n v="99.7"/>
    <n v="93.8"/>
    <n v="100"/>
    <x v="0"/>
    <x v="0"/>
    <x v="1"/>
    <s v="Dyslexie  Dysorthographie"/>
    <x v="0"/>
    <m/>
    <n v="8"/>
    <n v="10"/>
    <n v="0"/>
  </r>
  <r>
    <n v="565"/>
    <n v="565"/>
    <s v="Leonard SERVIN"/>
    <s v="SELE28072013"/>
    <x v="0"/>
    <s v="P"/>
    <s v="O"/>
    <m/>
    <x v="10"/>
    <x v="0"/>
    <x v="0"/>
    <x v="0"/>
    <x v="0"/>
    <x v="0"/>
    <x v="0"/>
    <d v="2023-02-15T00:00:00"/>
    <s v="A1"/>
    <s v="ecd6a8e0-bd33-4679-b372-7a68a42ea617"/>
    <n v="9"/>
    <s v="Homme"/>
    <n v="131"/>
    <n v="30"/>
    <n v="17.5"/>
    <m/>
    <m/>
    <d v="1899-12-30T20:45:00"/>
    <d v="1899-12-30T07:11:00"/>
    <n v="599"/>
    <n v="442.5"/>
    <n v="74"/>
    <n v="156.6"/>
    <m/>
    <n v="26.9"/>
    <n v="202.5"/>
    <n v="29.3"/>
    <n v="3.7"/>
    <n v="52.4"/>
    <n v="25.1"/>
    <n v="18.8"/>
    <n v="64"/>
    <n v="21"/>
    <n v="2.1"/>
    <n v="98"/>
    <x v="98"/>
    <m/>
    <m/>
    <m/>
    <m/>
    <n v="0"/>
    <x v="4"/>
    <x v="3"/>
    <n v="1"/>
    <n v="0"/>
    <n v="1"/>
    <n v="28"/>
    <n v="30"/>
    <n v="9.1999999999999993"/>
    <n v="26.5"/>
    <x v="36"/>
    <n v="5.8"/>
    <n v="3.7"/>
    <n v="4.7"/>
    <n v="2.6"/>
    <n v="4.5"/>
    <n v="7"/>
    <n v="0.9"/>
    <n v="92"/>
    <n v="97.2"/>
    <n v="0.1"/>
    <n v="65"/>
    <n v="108"/>
    <n v="47"/>
    <n v="313.2"/>
    <n v="42.8"/>
    <n v="13.8"/>
    <n v="3.7"/>
    <n v="71.099999999999994"/>
    <n v="95.1"/>
    <n v="71.099999999999994"/>
    <n v="100"/>
    <x v="0"/>
    <x v="0"/>
    <x v="0"/>
    <m/>
    <x v="0"/>
    <m/>
    <n v="6"/>
    <n v="6"/>
    <n v="6"/>
  </r>
  <r>
    <n v="566"/>
    <n v="566"/>
    <s v="Saul RAGON"/>
    <s v="RASA14052010"/>
    <x v="3"/>
    <s v="P"/>
    <s v="O"/>
    <s v="amygdalectomie + adénoïdectomie"/>
    <x v="10"/>
    <x v="2"/>
    <x v="9"/>
    <x v="4"/>
    <x v="0"/>
    <x v="0"/>
    <x v="0"/>
    <d v="2023-02-15T00:00:00"/>
    <s v="A1"/>
    <s v="612fe2f0-6b39-4791-a091-694d3dcfb1e9"/>
    <n v="12"/>
    <s v="Homme"/>
    <n v="158"/>
    <n v="42"/>
    <n v="16.8"/>
    <m/>
    <m/>
    <d v="1899-12-30T20:35:00"/>
    <d v="1899-12-30T06:05:00"/>
    <n v="570.5"/>
    <n v="508.5"/>
    <n v="89"/>
    <n v="62"/>
    <m/>
    <n v="1.5"/>
    <n v="203.5"/>
    <n v="10.9"/>
    <n v="2.9"/>
    <n v="55.2"/>
    <n v="17.600000000000001"/>
    <n v="24.3"/>
    <n v="61"/>
    <n v="33"/>
    <n v="3.5"/>
    <n v="63"/>
    <x v="177"/>
    <m/>
    <m/>
    <m/>
    <m/>
    <n v="13"/>
    <x v="58"/>
    <x v="14"/>
    <n v="1"/>
    <n v="0"/>
    <n v="0"/>
    <n v="13"/>
    <n v="14"/>
    <n v="11.8"/>
    <n v="17.600000000000001"/>
    <x v="17"/>
    <n v="2.4"/>
    <n v="1.4"/>
    <n v="2.8"/>
    <n v="1.2"/>
    <n v="1.3"/>
    <n v="1"/>
    <n v="0.1"/>
    <n v="83"/>
    <n v="96.7"/>
    <n v="0.9"/>
    <n v="61"/>
    <n v="106"/>
    <n v="46"/>
    <n v="14.4"/>
    <n v="25.6"/>
    <n v="12.4"/>
    <n v="4"/>
    <n v="45.8"/>
    <n v="85.2"/>
    <n v="45.8"/>
    <n v="100"/>
    <x v="0"/>
    <x v="0"/>
    <x v="0"/>
    <m/>
    <x v="0"/>
    <s v="Dépression"/>
    <n v="8"/>
    <n v="8"/>
    <n v="5"/>
  </r>
  <r>
    <n v="567"/>
    <n v="567"/>
    <s v="Mathieu SAULE"/>
    <s v="SAMA22122014"/>
    <x v="1"/>
    <s v="P"/>
    <s v="O"/>
    <m/>
    <x v="10"/>
    <x v="2"/>
    <x v="8"/>
    <x v="0"/>
    <x v="0"/>
    <x v="0"/>
    <x v="0"/>
    <d v="2023-02-17T00:00:00"/>
    <s v="A1"/>
    <s v="d9ea41f1-0192-4a01-9b57-46fc162514db"/>
    <n v="8"/>
    <s v="Homme"/>
    <n v="128"/>
    <n v="26"/>
    <n v="15.9"/>
    <m/>
    <m/>
    <d v="1899-12-30T21:51:00"/>
    <d v="1899-12-30T06:31:00"/>
    <n v="520.5"/>
    <n v="501"/>
    <n v="96"/>
    <n v="19.5"/>
    <m/>
    <n v="2"/>
    <n v="158.5"/>
    <n v="3.7"/>
    <n v="2.2999999999999998"/>
    <n v="49"/>
    <n v="25.2"/>
    <n v="23.5"/>
    <n v="71"/>
    <n v="26"/>
    <n v="3"/>
    <n v="78"/>
    <x v="60"/>
    <m/>
    <m/>
    <m/>
    <m/>
    <n v="4"/>
    <x v="3"/>
    <x v="45"/>
    <n v="0"/>
    <n v="0"/>
    <n v="3"/>
    <n v="20"/>
    <n v="23"/>
    <n v="12.2"/>
    <n v="17"/>
    <x v="13"/>
    <n v="2"/>
    <n v="3"/>
    <n v="3.7"/>
    <n v="2.6"/>
    <n v="2.5"/>
    <n v="0"/>
    <n v="0"/>
    <n v="92"/>
    <n v="97.6"/>
    <n v="0"/>
    <n v="68"/>
    <n v="122"/>
    <n v="50"/>
    <n v="36.5"/>
    <n v="2.4"/>
    <n v="8.6"/>
    <m/>
    <n v="36.799999999999997"/>
    <n v="76"/>
    <n v="36.799999999999997"/>
    <n v="100"/>
    <x v="1"/>
    <x v="0"/>
    <x v="0"/>
    <m/>
    <x v="0"/>
    <m/>
    <n v="10"/>
    <n v="10"/>
    <n v="0"/>
  </r>
  <r>
    <n v="568"/>
    <n v="568"/>
    <s v="Raphael COLLET PINTO"/>
    <s v="COPIRA07012014"/>
    <x v="0"/>
    <s v="P"/>
    <s v="O"/>
    <m/>
    <x v="2"/>
    <x v="9"/>
    <x v="0"/>
    <x v="0"/>
    <x v="0"/>
    <x v="0"/>
    <x v="0"/>
    <d v="2023-02-21T00:00:00"/>
    <s v="A1"/>
    <s v="4a76078f-1045-4cba-adf5-da6b78fdf700"/>
    <n v="9"/>
    <s v="Homme"/>
    <n v="135"/>
    <n v="33"/>
    <n v="18.100000000000001"/>
    <m/>
    <m/>
    <d v="1899-12-30T22:50:00"/>
    <d v="1899-12-30T09:02:00"/>
    <n v="594"/>
    <n v="582"/>
    <n v="98"/>
    <n v="12"/>
    <m/>
    <n v="17.899999999999999"/>
    <n v="78.5"/>
    <n v="4.9000000000000004"/>
    <n v="1.9"/>
    <n v="45.2"/>
    <n v="24.3"/>
    <n v="28.6"/>
    <n v="61"/>
    <n v="18"/>
    <n v="1.8"/>
    <n v="70"/>
    <x v="69"/>
    <m/>
    <m/>
    <m/>
    <m/>
    <n v="8"/>
    <x v="20"/>
    <x v="3"/>
    <n v="0"/>
    <n v="0"/>
    <n v="1"/>
    <n v="29"/>
    <n v="30"/>
    <n v="16.100000000000001"/>
    <n v="28.9"/>
    <x v="27"/>
    <n v="5.8"/>
    <n v="2"/>
    <n v="3.5"/>
    <n v="2.8"/>
    <n v="2.5"/>
    <n v="12"/>
    <n v="1.2"/>
    <n v="89"/>
    <n v="97.3"/>
    <n v="0"/>
    <n v="70"/>
    <n v="115"/>
    <n v="53"/>
    <n v="7.1"/>
    <n v="55.3"/>
    <n v="2.2000000000000002"/>
    <n v="3.7"/>
    <n v="49.4"/>
    <n v="99.1"/>
    <n v="49.4"/>
    <n v="100"/>
    <x v="0"/>
    <x v="0"/>
    <x v="0"/>
    <m/>
    <x v="0"/>
    <m/>
    <n v="8"/>
    <n v="6"/>
    <n v="5"/>
  </r>
  <r>
    <n v="569"/>
    <n v="569"/>
    <s v="Victor AYMARD GERMOND"/>
    <s v="AYGEVI28072011"/>
    <x v="4"/>
    <s v="P"/>
    <s v="O"/>
    <m/>
    <x v="10"/>
    <x v="0"/>
    <x v="0"/>
    <x v="0"/>
    <x v="0"/>
    <x v="0"/>
    <x v="0"/>
    <d v="2023-02-22T00:00:00"/>
    <s v="A1"/>
    <s v="381c7b10-9cb1-4157-b830-a0b4d5b07c4e"/>
    <n v="11"/>
    <s v="Homme"/>
    <n v="144"/>
    <n v="34"/>
    <n v="16.399999999999999"/>
    <m/>
    <m/>
    <d v="1899-12-30T21:15:00"/>
    <d v="1899-12-30T08:31:00"/>
    <n v="672.5"/>
    <n v="630"/>
    <n v="94"/>
    <n v="42.5"/>
    <m/>
    <n v="3.9"/>
    <n v="172.5"/>
    <n v="6.9"/>
    <n v="3.6"/>
    <n v="54.9"/>
    <n v="18.3"/>
    <n v="23.2"/>
    <n v="78"/>
    <n v="36"/>
    <n v="3.2"/>
    <n v="87"/>
    <x v="23"/>
    <m/>
    <m/>
    <m/>
    <m/>
    <n v="33"/>
    <x v="88"/>
    <x v="47"/>
    <n v="3"/>
    <n v="4"/>
    <n v="20"/>
    <n v="18"/>
    <n v="45"/>
    <n v="16.600000000000001"/>
    <n v="21.6"/>
    <x v="60"/>
    <n v="4.5"/>
    <n v="4.2"/>
    <n v="5.3"/>
    <n v="3.6"/>
    <n v="2.9"/>
    <n v="19"/>
    <n v="1.8"/>
    <n v="90"/>
    <n v="97"/>
    <n v="0"/>
    <n v="83"/>
    <n v="120"/>
    <n v="59"/>
    <n v="24.5"/>
    <n v="21.8"/>
    <n v="30.3"/>
    <n v="3.3"/>
    <n v="100"/>
    <n v="100"/>
    <n v="100"/>
    <n v="100"/>
    <x v="0"/>
    <x v="1"/>
    <x v="1"/>
    <s v="Tb langage  Dysgraphie"/>
    <x v="0"/>
    <m/>
    <n v="10"/>
    <n v="10"/>
    <n v="0"/>
  </r>
  <r>
    <n v="570"/>
    <n v="570"/>
    <s v="Cloe COUPET"/>
    <s v="COCL05102012"/>
    <x v="8"/>
    <s v="P"/>
    <s v="O"/>
    <m/>
    <x v="2"/>
    <x v="9"/>
    <x v="8"/>
    <x v="0"/>
    <x v="0"/>
    <x v="0"/>
    <x v="0"/>
    <d v="2023-02-24T00:00:00"/>
    <s v="A1"/>
    <s v="b4af6bc8-45fc-402c-bee9-705a3baaaf39"/>
    <n v="10"/>
    <s v="Femme"/>
    <n v="146"/>
    <n v="34"/>
    <n v="16"/>
    <m/>
    <m/>
    <d v="1899-12-30T21:09:00"/>
    <d v="1899-12-30T07:10:00"/>
    <n v="601.5"/>
    <n v="489.5"/>
    <n v="81"/>
    <n v="112"/>
    <m/>
    <n v="0"/>
    <n v="111.5"/>
    <n v="18.600000000000001"/>
    <n v="5.2"/>
    <n v="54.6"/>
    <n v="19.399999999999999"/>
    <n v="20.7"/>
    <n v="100"/>
    <n v="53"/>
    <n v="5.3"/>
    <n v="90"/>
    <x v="57"/>
    <m/>
    <m/>
    <m/>
    <m/>
    <n v="4"/>
    <x v="3"/>
    <x v="45"/>
    <n v="1"/>
    <n v="1"/>
    <n v="2"/>
    <n v="48"/>
    <n v="52"/>
    <n v="11.5"/>
    <n v="25.7"/>
    <x v="73"/>
    <n v="11.2"/>
    <n v="5.0999999999999996"/>
    <n v="13.2"/>
    <n v="6"/>
    <n v="6.7"/>
    <n v="24"/>
    <n v="2.9"/>
    <n v="90"/>
    <n v="96.6"/>
    <n v="0"/>
    <n v="94"/>
    <n v="140"/>
    <n v="58"/>
    <n v="158.6"/>
    <n v="33.9"/>
    <n v="16.2"/>
    <n v="3.6"/>
    <n v="85"/>
    <n v="99.3"/>
    <n v="85"/>
    <n v="85.3"/>
    <x v="0"/>
    <x v="0"/>
    <x v="0"/>
    <m/>
    <x v="0"/>
    <m/>
    <n v="8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4:CW8" firstHeaderRow="1" firstDataRow="2" firstDataCol="1"/>
  <pivotFields count="89">
    <pivotField showAll="0"/>
    <pivotField showAll="0"/>
    <pivotField dataField="1" showAll="0"/>
    <pivotField showAll="0"/>
    <pivotField multipleItemSelectionAllowed="1" showAll="0">
      <items count="17">
        <item x="15"/>
        <item x="10"/>
        <item x="2"/>
        <item x="5"/>
        <item x="7"/>
        <item x="11"/>
        <item x="1"/>
        <item x="0"/>
        <item x="8"/>
        <item x="4"/>
        <item x="3"/>
        <item x="6"/>
        <item x="9"/>
        <item x="13"/>
        <item x="12"/>
        <item x="14"/>
        <item t="default"/>
      </items>
    </pivotField>
    <pivotField showAll="0"/>
    <pivotField showAll="0"/>
    <pivotField showAll="0"/>
    <pivotField showAll="0">
      <items count="14">
        <item x="0"/>
        <item x="4"/>
        <item x="7"/>
        <item x="1"/>
        <item x="3"/>
        <item x="9"/>
        <item x="5"/>
        <item x="10"/>
        <item x="8"/>
        <item x="6"/>
        <item x="12"/>
        <item x="11"/>
        <item x="2"/>
        <item t="default"/>
      </items>
    </pivotField>
    <pivotField showAll="0">
      <items count="15">
        <item x="0"/>
        <item x="9"/>
        <item x="8"/>
        <item x="5"/>
        <item x="3"/>
        <item x="2"/>
        <item x="10"/>
        <item x="4"/>
        <item x="12"/>
        <item x="6"/>
        <item x="13"/>
        <item x="7"/>
        <item x="1"/>
        <item x="11"/>
        <item t="default"/>
      </items>
    </pivotField>
    <pivotField showAll="0">
      <items count="14">
        <item x="0"/>
        <item x="9"/>
        <item x="10"/>
        <item x="5"/>
        <item x="8"/>
        <item x="2"/>
        <item x="7"/>
        <item x="3"/>
        <item x="12"/>
        <item x="1"/>
        <item x="6"/>
        <item x="4"/>
        <item x="11"/>
        <item t="default"/>
      </items>
    </pivotField>
    <pivotField showAll="0">
      <items count="13">
        <item x="0"/>
        <item x="6"/>
        <item x="8"/>
        <item x="3"/>
        <item x="5"/>
        <item x="1"/>
        <item x="9"/>
        <item x="2"/>
        <item x="11"/>
        <item x="7"/>
        <item x="4"/>
        <item x="10"/>
        <item t="default"/>
      </items>
    </pivotField>
    <pivotField showAll="0">
      <items count="13">
        <item h="1" x="0"/>
        <item x="5"/>
        <item x="7"/>
        <item x="4"/>
        <item x="11"/>
        <item x="8"/>
        <item x="2"/>
        <item x="1"/>
        <item x="10"/>
        <item x="6"/>
        <item x="3"/>
        <item h="1" x="9"/>
        <item t="default"/>
      </items>
    </pivotField>
    <pivotField showAll="0">
      <items count="9">
        <item h="1" x="0"/>
        <item x="2"/>
        <item x="4"/>
        <item x="3"/>
        <item x="5"/>
        <item x="7"/>
        <item x="1"/>
        <item h="1"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20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1">
        <item x="155"/>
        <item x="161"/>
        <item x="172"/>
        <item x="72"/>
        <item x="50"/>
        <item x="26"/>
        <item x="123"/>
        <item x="81"/>
        <item x="169"/>
        <item x="176"/>
        <item x="86"/>
        <item x="71"/>
        <item x="143"/>
        <item x="5"/>
        <item x="21"/>
        <item x="74"/>
        <item x="95"/>
        <item x="7"/>
        <item x="144"/>
        <item x="96"/>
        <item x="120"/>
        <item x="20"/>
        <item x="77"/>
        <item x="82"/>
        <item x="104"/>
        <item x="93"/>
        <item x="6"/>
        <item x="91"/>
        <item x="34"/>
        <item x="3"/>
        <item x="142"/>
        <item x="64"/>
        <item x="28"/>
        <item x="139"/>
        <item x="170"/>
        <item x="69"/>
        <item x="16"/>
        <item x="177"/>
        <item x="53"/>
        <item x="70"/>
        <item x="99"/>
        <item x="83"/>
        <item x="68"/>
        <item x="84"/>
        <item x="4"/>
        <item x="75"/>
        <item x="23"/>
        <item x="129"/>
        <item x="73"/>
        <item x="127"/>
        <item x="49"/>
        <item x="10"/>
        <item x="67"/>
        <item x="37"/>
        <item x="102"/>
        <item x="0"/>
        <item x="60"/>
        <item x="18"/>
        <item x="27"/>
        <item x="35"/>
        <item x="44"/>
        <item x="39"/>
        <item x="90"/>
        <item x="17"/>
        <item x="94"/>
        <item x="88"/>
        <item x="117"/>
        <item x="1"/>
        <item x="125"/>
        <item x="59"/>
        <item x="14"/>
        <item x="106"/>
        <item x="51"/>
        <item x="57"/>
        <item x="56"/>
        <item x="58"/>
        <item x="80"/>
        <item x="43"/>
        <item x="78"/>
        <item x="108"/>
        <item x="36"/>
        <item x="47"/>
        <item x="42"/>
        <item x="55"/>
        <item x="126"/>
        <item x="136"/>
        <item x="105"/>
        <item x="11"/>
        <item x="85"/>
        <item x="87"/>
        <item x="76"/>
        <item x="140"/>
        <item x="12"/>
        <item x="52"/>
        <item x="54"/>
        <item x="61"/>
        <item x="98"/>
        <item x="116"/>
        <item x="9"/>
        <item x="30"/>
        <item x="32"/>
        <item x="41"/>
        <item x="79"/>
        <item x="141"/>
        <item x="124"/>
        <item x="167"/>
        <item x="146"/>
        <item x="33"/>
        <item x="165"/>
        <item x="8"/>
        <item x="65"/>
        <item x="22"/>
        <item x="24"/>
        <item x="45"/>
        <item x="153"/>
        <item x="107"/>
        <item x="101"/>
        <item x="46"/>
        <item x="2"/>
        <item x="151"/>
        <item x="118"/>
        <item x="97"/>
        <item x="112"/>
        <item x="48"/>
        <item x="156"/>
        <item x="100"/>
        <item x="145"/>
        <item x="113"/>
        <item x="103"/>
        <item x="109"/>
        <item x="131"/>
        <item x="63"/>
        <item x="25"/>
        <item x="149"/>
        <item x="175"/>
        <item x="15"/>
        <item x="38"/>
        <item x="147"/>
        <item x="130"/>
        <item x="138"/>
        <item x="89"/>
        <item x="135"/>
        <item x="119"/>
        <item x="13"/>
        <item x="115"/>
        <item x="19"/>
        <item x="122"/>
        <item x="158"/>
        <item x="168"/>
        <item x="110"/>
        <item x="111"/>
        <item x="174"/>
        <item x="154"/>
        <item x="66"/>
        <item x="133"/>
        <item x="132"/>
        <item x="150"/>
        <item x="164"/>
        <item x="128"/>
        <item x="92"/>
        <item x="162"/>
        <item x="137"/>
        <item x="179"/>
        <item x="114"/>
        <item x="173"/>
        <item x="163"/>
        <item x="171"/>
        <item x="148"/>
        <item x="152"/>
        <item x="31"/>
        <item x="166"/>
        <item x="157"/>
        <item x="134"/>
        <item x="62"/>
        <item x="159"/>
        <item x="29"/>
        <item x="160"/>
        <item x="40"/>
        <item x="121"/>
        <item x="178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149">
        <item x="4"/>
        <item x="97"/>
        <item x="90"/>
        <item x="104"/>
        <item x="6"/>
        <item x="3"/>
        <item x="23"/>
        <item x="29"/>
        <item x="20"/>
        <item x="50"/>
        <item x="12"/>
        <item x="51"/>
        <item x="82"/>
        <item x="68"/>
        <item x="64"/>
        <item x="58"/>
        <item x="100"/>
        <item x="61"/>
        <item x="85"/>
        <item x="16"/>
        <item x="77"/>
        <item x="5"/>
        <item x="62"/>
        <item x="55"/>
        <item x="94"/>
        <item x="36"/>
        <item x="17"/>
        <item x="65"/>
        <item x="60"/>
        <item x="111"/>
        <item x="69"/>
        <item x="88"/>
        <item x="72"/>
        <item x="124"/>
        <item x="15"/>
        <item x="120"/>
        <item x="8"/>
        <item x="86"/>
        <item x="115"/>
        <item x="107"/>
        <item x="80"/>
        <item x="123"/>
        <item x="27"/>
        <item x="145"/>
        <item x="38"/>
        <item x="117"/>
        <item x="78"/>
        <item x="32"/>
        <item x="25"/>
        <item x="44"/>
        <item x="45"/>
        <item x="0"/>
        <item x="10"/>
        <item x="116"/>
        <item x="13"/>
        <item x="57"/>
        <item x="56"/>
        <item x="79"/>
        <item x="39"/>
        <item x="31"/>
        <item x="59"/>
        <item x="91"/>
        <item x="142"/>
        <item x="67"/>
        <item x="139"/>
        <item x="138"/>
        <item x="84"/>
        <item x="35"/>
        <item x="81"/>
        <item x="28"/>
        <item x="89"/>
        <item x="106"/>
        <item x="1"/>
        <item x="26"/>
        <item x="37"/>
        <item x="135"/>
        <item x="22"/>
        <item x="71"/>
        <item x="70"/>
        <item x="95"/>
        <item x="146"/>
        <item x="127"/>
        <item x="43"/>
        <item x="76"/>
        <item x="121"/>
        <item x="125"/>
        <item x="19"/>
        <item x="18"/>
        <item x="42"/>
        <item x="136"/>
        <item x="119"/>
        <item x="128"/>
        <item x="75"/>
        <item x="132"/>
        <item x="40"/>
        <item x="141"/>
        <item x="7"/>
        <item x="144"/>
        <item x="147"/>
        <item x="34"/>
        <item x="112"/>
        <item x="118"/>
        <item x="41"/>
        <item x="130"/>
        <item x="101"/>
        <item x="53"/>
        <item x="66"/>
        <item x="54"/>
        <item x="109"/>
        <item x="2"/>
        <item x="52"/>
        <item x="83"/>
        <item x="87"/>
        <item x="129"/>
        <item x="14"/>
        <item x="63"/>
        <item x="96"/>
        <item x="98"/>
        <item x="73"/>
        <item x="110"/>
        <item x="30"/>
        <item x="92"/>
        <item x="105"/>
        <item x="122"/>
        <item x="24"/>
        <item x="33"/>
        <item x="113"/>
        <item x="103"/>
        <item x="93"/>
        <item x="49"/>
        <item x="48"/>
        <item x="102"/>
        <item x="137"/>
        <item x="9"/>
        <item x="143"/>
        <item x="74"/>
        <item x="126"/>
        <item x="133"/>
        <item x="108"/>
        <item x="134"/>
        <item x="21"/>
        <item x="114"/>
        <item x="99"/>
        <item x="46"/>
        <item x="47"/>
        <item x="11"/>
        <item x="140"/>
        <item x="131"/>
        <item t="default"/>
      </items>
    </pivotField>
    <pivotField showAll="0">
      <items count="81">
        <item x="3"/>
        <item x="45"/>
        <item x="4"/>
        <item x="38"/>
        <item x="5"/>
        <item x="14"/>
        <item x="0"/>
        <item x="7"/>
        <item x="15"/>
        <item x="16"/>
        <item x="11"/>
        <item x="31"/>
        <item x="47"/>
        <item x="13"/>
        <item x="23"/>
        <item x="25"/>
        <item x="44"/>
        <item x="1"/>
        <item x="55"/>
        <item x="41"/>
        <item x="50"/>
        <item x="17"/>
        <item x="64"/>
        <item x="42"/>
        <item x="9"/>
        <item x="37"/>
        <item x="58"/>
        <item x="6"/>
        <item x="48"/>
        <item x="36"/>
        <item x="40"/>
        <item x="21"/>
        <item x="73"/>
        <item x="28"/>
        <item x="12"/>
        <item x="53"/>
        <item x="26"/>
        <item x="67"/>
        <item x="34"/>
        <item x="29"/>
        <item x="24"/>
        <item x="22"/>
        <item x="30"/>
        <item x="43"/>
        <item x="39"/>
        <item x="35"/>
        <item x="51"/>
        <item x="46"/>
        <item x="20"/>
        <item x="2"/>
        <item x="61"/>
        <item x="78"/>
        <item x="75"/>
        <item x="27"/>
        <item x="79"/>
        <item x="70"/>
        <item x="33"/>
        <item x="77"/>
        <item x="18"/>
        <item x="54"/>
        <item x="49"/>
        <item x="62"/>
        <item x="32"/>
        <item x="66"/>
        <item x="72"/>
        <item x="60"/>
        <item x="71"/>
        <item x="76"/>
        <item x="19"/>
        <item x="8"/>
        <item x="68"/>
        <item x="57"/>
        <item x="52"/>
        <item x="56"/>
        <item x="59"/>
        <item x="74"/>
        <item x="10"/>
        <item x="69"/>
        <item x="63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45">
        <item x="56"/>
        <item x="136"/>
        <item x="42"/>
        <item x="124"/>
        <item x="38"/>
        <item x="68"/>
        <item x="19"/>
        <item x="62"/>
        <item x="47"/>
        <item x="25"/>
        <item x="54"/>
        <item x="39"/>
        <item x="72"/>
        <item x="41"/>
        <item x="17"/>
        <item x="51"/>
        <item x="32"/>
        <item x="37"/>
        <item x="59"/>
        <item x="119"/>
        <item x="0"/>
        <item x="5"/>
        <item x="9"/>
        <item x="67"/>
        <item x="20"/>
        <item x="13"/>
        <item x="89"/>
        <item x="2"/>
        <item x="27"/>
        <item x="16"/>
        <item x="4"/>
        <item x="61"/>
        <item x="40"/>
        <item x="55"/>
        <item x="53"/>
        <item x="3"/>
        <item x="11"/>
        <item x="66"/>
        <item x="36"/>
        <item x="83"/>
        <item x="60"/>
        <item x="24"/>
        <item x="14"/>
        <item x="12"/>
        <item x="50"/>
        <item x="33"/>
        <item x="23"/>
        <item x="95"/>
        <item x="64"/>
        <item x="26"/>
        <item x="45"/>
        <item x="43"/>
        <item x="34"/>
        <item x="106"/>
        <item x="91"/>
        <item x="1"/>
        <item x="7"/>
        <item x="8"/>
        <item x="82"/>
        <item x="100"/>
        <item x="31"/>
        <item x="73"/>
        <item x="76"/>
        <item x="105"/>
        <item x="44"/>
        <item x="101"/>
        <item x="21"/>
        <item x="93"/>
        <item x="30"/>
        <item x="6"/>
        <item x="85"/>
        <item x="65"/>
        <item x="48"/>
        <item x="77"/>
        <item x="135"/>
        <item x="88"/>
        <item x="18"/>
        <item x="130"/>
        <item x="10"/>
        <item x="120"/>
        <item x="52"/>
        <item x="58"/>
        <item x="57"/>
        <item x="112"/>
        <item x="74"/>
        <item x="133"/>
        <item x="15"/>
        <item x="28"/>
        <item x="143"/>
        <item x="104"/>
        <item x="131"/>
        <item x="46"/>
        <item x="109"/>
        <item x="99"/>
        <item x="123"/>
        <item x="111"/>
        <item x="127"/>
        <item x="138"/>
        <item x="137"/>
        <item x="110"/>
        <item x="22"/>
        <item x="90"/>
        <item x="118"/>
        <item x="75"/>
        <item x="49"/>
        <item x="71"/>
        <item x="142"/>
        <item x="98"/>
        <item x="103"/>
        <item x="113"/>
        <item x="114"/>
        <item x="78"/>
        <item x="102"/>
        <item x="92"/>
        <item x="35"/>
        <item x="140"/>
        <item x="108"/>
        <item x="97"/>
        <item x="63"/>
        <item x="122"/>
        <item x="129"/>
        <item x="69"/>
        <item x="128"/>
        <item x="107"/>
        <item x="86"/>
        <item x="115"/>
        <item x="126"/>
        <item x="125"/>
        <item x="81"/>
        <item x="70"/>
        <item x="79"/>
        <item x="132"/>
        <item x="141"/>
        <item x="87"/>
        <item x="134"/>
        <item x="117"/>
        <item x="80"/>
        <item x="121"/>
        <item x="116"/>
        <item x="94"/>
        <item x="84"/>
        <item x="96"/>
        <item x="13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7">
        <item h="1" m="1" x="3"/>
        <item h="1" m="1" x="4"/>
        <item h="1" m="1" x="2"/>
        <item x="1"/>
        <item h="1" m="1" x="5"/>
        <item h="1" x="0"/>
        <item t="default"/>
      </items>
    </pivotField>
    <pivotField showAll="0"/>
    <pivotField showAll="0">
      <items count="12">
        <item x="5"/>
        <item x="8"/>
        <item x="10"/>
        <item x="7"/>
        <item x="9"/>
        <item x="6"/>
        <item x="3"/>
        <item x="1"/>
        <item x="2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3">
    <i>
      <x/>
    </i>
    <i>
      <x v="3"/>
    </i>
    <i t="grand">
      <x/>
    </i>
  </rowItems>
  <colFields count="1">
    <field x="49"/>
  </colFields>
  <colItems count="100"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colItems>
  <dataFields count="1">
    <dataField name="NB sur Patient" fld="2" subtotal="count" baseField="0" baseItem="0"/>
  </dataFields>
  <pivotTableStyleInfo name="PivotStyleLight16" showRowHeaders="1" showColHeaders="1" showRowStripes="0" showColStripes="0" showLastColumn="1"/>
  <filters count="4">
    <filter fld="43" type="captionGreaterThanOrEqual" evalOrder="-1" id="53" stringValue1="10">
      <autoFilter ref="A1">
        <filterColumn colId="0">
          <customFilters>
            <customFilter operator="greaterThanOrEqual" val="10"/>
          </customFilters>
        </filterColumn>
      </autoFilter>
    </filter>
    <filter fld="49" type="captionGreaterThan" evalOrder="-1" id="2" stringValue1="5">
      <autoFilter ref="A1">
        <filterColumn colId="0">
          <customFilters>
            <customFilter operator="greaterThan" val="5"/>
          </customFilters>
        </filterColumn>
      </autoFilter>
    </filter>
    <filter fld="4" type="captionGreaterThan" evalOrder="-1" id="51" stringValue1="11">
      <autoFilter ref="A1">
        <filterColumn colId="0">
          <customFilters>
            <customFilter operator="greaterThan" val="11"/>
          </customFilters>
        </filterColumn>
      </autoFilter>
    </filter>
    <filter fld="58" type="captionGreaterThan" evalOrder="-1" id="52" stringValue1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2" displayName="Tableau22" ref="A1:CK564" totalsRowShown="0" headerRowDxfId="91" dataDxfId="90" tableBorderDxfId="89">
  <tableColumns count="89">
    <tableColumn id="1" xr3:uid="{00000000-0010-0000-0000-000001000000}" name="#" dataDxfId="88"/>
    <tableColumn id="2" xr3:uid="{00000000-0010-0000-0000-000002000000}" name="#2" dataDxfId="87"/>
    <tableColumn id="3" xr3:uid="{00000000-0010-0000-0000-000003000000}" name="Patient" dataDxfId="86"/>
    <tableColumn id="4" xr3:uid="{00000000-0010-0000-0000-000004000000}" name="NHC" dataDxfId="85"/>
    <tableColumn id="5" xr3:uid="{00000000-0010-0000-0000-000005000000}" name="Age" dataDxfId="84"/>
    <tableColumn id="6" xr3:uid="{00000000-0010-0000-0000-000006000000}" name="Consentement (Présent/Absent)" dataDxfId="83"/>
    <tableColumn id="7" xr3:uid="{00000000-0010-0000-0000-000007000000}" name="Acceptation consentement (Oui/Non)" dataDxfId="82"/>
    <tableColumn id="8" xr3:uid="{00000000-0010-0000-0000-000008000000}" name="Interventions" dataDxfId="81"/>
    <tableColumn id="9" xr3:uid="{00000000-0010-0000-0000-000009000000}" name="Symptom 1" dataDxfId="80"/>
    <tableColumn id="10" xr3:uid="{00000000-0010-0000-0000-00000A000000}" name="Symptom 2" dataDxfId="79"/>
    <tableColumn id="11" xr3:uid="{00000000-0010-0000-0000-00000B000000}" name="Symptom 3" dataDxfId="78"/>
    <tableColumn id="12" xr3:uid="{00000000-0010-0000-0000-00000C000000}" name="Symptom 4" dataDxfId="77"/>
    <tableColumn id="13" xr3:uid="{00000000-0010-0000-0000-00000D000000}" name="Symptom 5" dataDxfId="76"/>
    <tableColumn id="14" xr3:uid="{00000000-0010-0000-0000-00000E000000}" name="Symptom 6" dataDxfId="75"/>
    <tableColumn id="15" xr3:uid="{00000000-0010-0000-0000-00000F000000}" name="Symptom 7" dataDxfId="74"/>
    <tableColumn id="16" xr3:uid="{00000000-0010-0000-0000-000010000000}" name="PSGData" dataDxfId="73"/>
    <tableColumn id="17" xr3:uid="{00000000-0010-0000-0000-000011000000}" name="Device" dataDxfId="72"/>
    <tableColumn id="18" xr3:uid="{00000000-0010-0000-0000-000012000000}" name="AdqID" dataDxfId="71"/>
    <tableColumn id="19" xr3:uid="{00000000-0010-0000-0000-000013000000}" name="Age2" dataDxfId="70"/>
    <tableColumn id="20" xr3:uid="{00000000-0010-0000-0000-000014000000}" name="Gender" dataDxfId="69"/>
    <tableColumn id="21" xr3:uid="{00000000-0010-0000-0000-000015000000}" name="Height" dataDxfId="68"/>
    <tableColumn id="22" xr3:uid="{00000000-0010-0000-0000-000016000000}" name="Weight" dataDxfId="67"/>
    <tableColumn id="23" xr3:uid="{00000000-0010-0000-0000-000017000000}" name="BMI" dataDxfId="66"/>
    <tableColumn id="24" xr3:uid="{00000000-0010-0000-0000-000018000000}" name="Odx" dataDxfId="65"/>
    <tableColumn id="25" xr3:uid="{00000000-0010-0000-0000-000019000000}" name="Medicación" dataDxfId="64"/>
    <tableColumn id="26" xr3:uid="{00000000-0010-0000-0000-00001A000000}" name="LOff" dataDxfId="63"/>
    <tableColumn id="27" xr3:uid="{00000000-0010-0000-0000-00001B000000}" name="LOn" dataDxfId="62"/>
    <tableColumn id="28" xr3:uid="{00000000-0010-0000-0000-00001C000000}" name="TIB" dataDxfId="61"/>
    <tableColumn id="29" xr3:uid="{00000000-0010-0000-0000-00001D000000}" name="TST (min)" dataDxfId="60"/>
    <tableColumn id="30" xr3:uid="{00000000-0010-0000-0000-00001E000000}" name="Efficiency" dataDxfId="59"/>
    <tableColumn id="31" xr3:uid="{00000000-0010-0000-0000-00001F000000}" name="WASO" dataDxfId="58"/>
    <tableColumn id="32" xr3:uid="{00000000-0010-0000-0000-000020000000}" name="Cycles*" dataDxfId="57"/>
    <tableColumn id="33" xr3:uid="{00000000-0010-0000-0000-000021000000}" name="SLat" dataDxfId="56"/>
    <tableColumn id="34" xr3:uid="{00000000-0010-0000-0000-000022000000}" name="REMLat" dataDxfId="55"/>
    <tableColumn id="35" xr3:uid="{00000000-0010-0000-0000-000023000000}" name="W%" dataDxfId="54"/>
    <tableColumn id="36" xr3:uid="{00000000-0010-0000-0000-000024000000}" name="N1%" dataDxfId="53"/>
    <tableColumn id="37" xr3:uid="{00000000-0010-0000-0000-000025000000}" name="N2%" dataDxfId="52"/>
    <tableColumn id="38" xr3:uid="{00000000-0010-0000-0000-000026000000}" name="N3%" dataDxfId="51"/>
    <tableColumn id="39" xr3:uid="{00000000-0010-0000-0000-000027000000}" name="REM%" dataDxfId="50"/>
    <tableColumn id="40" xr3:uid="{00000000-0010-0000-0000-000028000000}" name="#StageChanges" dataDxfId="49"/>
    <tableColumn id="41" xr3:uid="{00000000-0010-0000-0000-000029000000}" name="#Awakenings" dataDxfId="48"/>
    <tableColumn id="42" xr3:uid="{00000000-0010-0000-0000-00002A000000}" name="AwakeningIndex" dataDxfId="47"/>
    <tableColumn id="43" xr3:uid="{00000000-0010-0000-0000-00002B000000}" name="#Arousals" dataDxfId="46"/>
    <tableColumn id="44" xr3:uid="{00000000-0010-0000-0000-00002C000000}" name="ArousalIndex" dataDxfId="45"/>
    <tableColumn id="45" xr3:uid="{00000000-0010-0000-0000-00002D000000}" name="SleepEfficacy%" dataDxfId="44"/>
    <tableColumn id="46" xr3:uid="{00000000-0010-0000-0000-00002E000000}" name="LightSleep%" dataDxfId="43"/>
    <tableColumn id="47" xr3:uid="{00000000-0010-0000-0000-00002F000000}" name="StageChangeIndex" dataDxfId="42"/>
    <tableColumn id="48" xr3:uid="{00000000-0010-0000-0000-000030000000}" name="SleepFragmentationIndex" dataDxfId="41"/>
    <tableColumn id="49" xr3:uid="{00000000-0010-0000-0000-000031000000}" name="#PLM" dataDxfId="40"/>
    <tableColumn id="50" xr3:uid="{00000000-0010-0000-0000-000032000000}" name="PLMIndex" dataDxfId="39"/>
    <tableColumn id="51" xr3:uid="{00000000-0010-0000-0000-000033000000}" name="MovArousalIndex" dataDxfId="38"/>
    <tableColumn id="52" xr3:uid="{00000000-0010-0000-0000-000034000000}" name="CA" dataDxfId="37"/>
    <tableColumn id="53" xr3:uid="{00000000-0010-0000-0000-000035000000}" name="OA" dataDxfId="36"/>
    <tableColumn id="54" xr3:uid="{00000000-0010-0000-0000-000036000000}" name="MA" dataDxfId="35"/>
    <tableColumn id="55" xr3:uid="{00000000-0010-0000-0000-000037000000}" name="Hypos" dataDxfId="34"/>
    <tableColumn id="56" xr3:uid="{00000000-0010-0000-0000-000038000000}" name="#Events" dataDxfId="33"/>
    <tableColumn id="57" xr3:uid="{00000000-0010-0000-0000-000039000000}" name="ApneasDurMean" dataDxfId="32"/>
    <tableColumn id="58" xr3:uid="{00000000-0010-0000-0000-00003A000000}" name="HypoDurMean" dataDxfId="31"/>
    <tableColumn id="59" xr3:uid="{00000000-0010-0000-0000-00003B000000}" name="AHI" dataDxfId="30"/>
    <tableColumn id="60" xr3:uid="{00000000-0010-0000-0000-00003C000000}" name="AHIREM" dataDxfId="29"/>
    <tableColumn id="61" xr3:uid="{00000000-0010-0000-0000-00003D000000}" name="AHINREM" dataDxfId="28"/>
    <tableColumn id="62" xr3:uid="{00000000-0010-0000-0000-00003E000000}" name="AHISup" dataDxfId="27"/>
    <tableColumn id="63" xr3:uid="{00000000-0010-0000-0000-00003F000000}" name="AHINSup" dataDxfId="26"/>
    <tableColumn id="64" xr3:uid="{00000000-0010-0000-0000-000040000000}" name="RespArousalIndex" dataDxfId="25"/>
    <tableColumn id="65" xr3:uid="{00000000-0010-0000-0000-000041000000}" name="#Desat" dataDxfId="24"/>
    <tableColumn id="66" xr3:uid="{00000000-0010-0000-0000-000042000000}" name="DesatIndex" dataDxfId="23"/>
    <tableColumn id="67" xr3:uid="{00000000-0010-0000-0000-000043000000}" name="MinSpO2" dataDxfId="22"/>
    <tableColumn id="68" xr3:uid="{00000000-0010-0000-0000-000044000000}" name="MeanSpO2" dataDxfId="21"/>
    <tableColumn id="69" xr3:uid="{00000000-0010-0000-0000-000045000000}" name="CT90" dataDxfId="20"/>
    <tableColumn id="70" xr3:uid="{00000000-0010-0000-0000-000046000000}" name="MeanFC" dataDxfId="19"/>
    <tableColumn id="71" xr3:uid="{00000000-0010-0000-0000-000047000000}" name="MaxFC" dataDxfId="18"/>
    <tableColumn id="72" xr3:uid="{00000000-0010-0000-0000-000048000000}" name="MinFC" dataDxfId="17"/>
    <tableColumn id="73" xr3:uid="{00000000-0010-0000-0000-000049000000}" name="SnoringTime" dataDxfId="16"/>
    <tableColumn id="74" xr3:uid="{00000000-0010-0000-0000-00004A000000}" name="%Snoring&gt;70dB" dataDxfId="15"/>
    <tableColumn id="75" xr3:uid="{00000000-0010-0000-0000-00004B000000}" name="%FlowLimit" dataDxfId="14"/>
    <tableColumn id="76" xr3:uid="{00000000-0010-0000-0000-00004C000000}" name="MeanO2Drop" dataDxfId="13"/>
    <tableColumn id="77" xr3:uid="{00000000-0010-0000-0000-00004D000000}" name="GlobalQuality%" dataDxfId="12"/>
    <tableColumn id="78" xr3:uid="{00000000-0010-0000-0000-00004E000000}" name="SpO2Quality%" dataDxfId="11"/>
    <tableColumn id="79" xr3:uid="{00000000-0010-0000-0000-00004F000000}" name="CanulaQuality%" dataDxfId="10"/>
    <tableColumn id="80" xr3:uid="{00000000-0010-0000-0000-000050000000}" name="RIPQuality%" dataDxfId="9"/>
    <tableColumn id="81" xr3:uid="{00000000-0010-0000-0000-000051000000}" name="TDA" dataDxfId="8"/>
    <tableColumn id="82" xr3:uid="{00000000-0010-0000-0000-000052000000}" name="TDAH" dataDxfId="7"/>
    <tableColumn id="83" xr3:uid="{00000000-0010-0000-0000-000053000000}" name="LearningDisability" dataDxfId="6"/>
    <tableColumn id="89" xr3:uid="{00000000-0010-0000-0000-000059000000}" name="Learning disability comment" dataDxfId="5"/>
    <tableColumn id="84" xr3:uid="{00000000-0010-0000-0000-000054000000}" name="Epilepsy" dataDxfId="4"/>
    <tableColumn id="85" xr3:uid="{00000000-0010-0000-0000-000055000000}" name="Other" dataDxfId="3"/>
    <tableColumn id="86" xr3:uid="{00000000-0010-0000-0000-000056000000}" name="ChildSatisfaccion" dataDxfId="2"/>
    <tableColumn id="87" xr3:uid="{00000000-0010-0000-0000-000057000000}" name="ParentalSatisfaction" dataDxfId="1"/>
    <tableColumn id="88" xr3:uid="{00000000-0010-0000-0000-000058000000}" name="AmbulatoryP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93"/>
  <sheetViews>
    <sheetView zoomScale="130" zoomScaleNormal="130" zoomScalePageLayoutView="130" workbookViewId="0">
      <selection activeCell="H578" sqref="H578"/>
    </sheetView>
  </sheetViews>
  <sheetFormatPr baseColWidth="10" defaultRowHeight="15" x14ac:dyDescent="0.2"/>
  <cols>
    <col min="1" max="1" width="6.1640625" bestFit="1" customWidth="1"/>
    <col min="2" max="2" width="7.1640625" bestFit="1" customWidth="1"/>
    <col min="3" max="3" width="21" customWidth="1"/>
    <col min="4" max="4" width="18" customWidth="1"/>
    <col min="5" max="5" width="6.1640625" bestFit="1" customWidth="1"/>
    <col min="6" max="6" width="13.1640625" style="36" customWidth="1"/>
    <col min="7" max="7" width="18.1640625" style="36" customWidth="1"/>
    <col min="8" max="8" width="23.5" customWidth="1"/>
    <col min="9" max="9" width="10.6640625" style="29" customWidth="1"/>
    <col min="10" max="10" width="15.83203125" style="29" customWidth="1"/>
    <col min="11" max="11" width="13" style="29" customWidth="1"/>
    <col min="12" max="12" width="10.83203125" style="29" customWidth="1"/>
    <col min="13" max="13" width="12.5" style="29" customWidth="1"/>
    <col min="14" max="14" width="7.6640625" style="29" customWidth="1"/>
    <col min="15" max="15" width="8.33203125" style="29" customWidth="1"/>
    <col min="16" max="16" width="10.83203125" bestFit="1" customWidth="1"/>
    <col min="17" max="17" width="7.33203125" customWidth="1"/>
    <col min="18" max="18" width="37" bestFit="1" customWidth="1"/>
    <col min="19" max="19" width="7" customWidth="1"/>
    <col min="20" max="20" width="10.1640625" bestFit="1" customWidth="1"/>
    <col min="21" max="21" width="7.6640625" customWidth="1"/>
    <col min="22" max="22" width="8.5" customWidth="1"/>
    <col min="23" max="23" width="7.1640625" customWidth="1"/>
    <col min="24" max="24" width="6.1640625" bestFit="1" customWidth="1"/>
    <col min="25" max="25" width="4.6640625" customWidth="1"/>
    <col min="26" max="26" width="6.33203125" bestFit="1" customWidth="1"/>
    <col min="27" max="27" width="6.1640625" bestFit="1" customWidth="1"/>
    <col min="28" max="28" width="10.1640625" bestFit="1" customWidth="1"/>
    <col min="29" max="29" width="10.5" bestFit="1" customWidth="1"/>
    <col min="30" max="30" width="9.1640625" customWidth="1"/>
    <col min="31" max="31" width="8.1640625" bestFit="1" customWidth="1"/>
    <col min="32" max="32" width="8.83203125" bestFit="1" customWidth="1"/>
    <col min="33" max="33" width="7.1640625" style="27" bestFit="1" customWidth="1"/>
    <col min="34" max="34" width="8.83203125" style="27" bestFit="1" customWidth="1"/>
    <col min="35" max="38" width="7.1640625" style="27" bestFit="1" customWidth="1"/>
    <col min="39" max="39" width="8" style="27" bestFit="1" customWidth="1"/>
    <col min="40" max="40" width="8.1640625" style="27" customWidth="1"/>
    <col min="41" max="41" width="7.5" style="27" customWidth="1"/>
    <col min="42" max="42" width="6.1640625" style="30" customWidth="1"/>
    <col min="43" max="43" width="5.33203125" style="27" customWidth="1"/>
    <col min="44" max="44" width="7.83203125" style="27" customWidth="1"/>
    <col min="45" max="45" width="6.5" customWidth="1"/>
    <col min="46" max="46" width="5.6640625" customWidth="1"/>
    <col min="47" max="47" width="8.6640625" customWidth="1"/>
    <col min="48" max="48" width="9.6640625" customWidth="1"/>
    <col min="49" max="49" width="7.33203125" bestFit="1" customWidth="1"/>
    <col min="50" max="50" width="8" customWidth="1"/>
    <col min="51" max="51" width="11.1640625" customWidth="1"/>
    <col min="52" max="52" width="5.1640625" bestFit="1" customWidth="1"/>
    <col min="53" max="53" width="5.5" bestFit="1" customWidth="1"/>
    <col min="54" max="54" width="5.83203125" bestFit="1" customWidth="1"/>
    <col min="55" max="55" width="7.83203125" bestFit="1" customWidth="1"/>
    <col min="56" max="56" width="9.1640625" bestFit="1" customWidth="1"/>
    <col min="57" max="57" width="10.6640625" customWidth="1"/>
    <col min="58" max="58" width="10" customWidth="1"/>
    <col min="59" max="59" width="5.83203125" bestFit="1" customWidth="1"/>
    <col min="60" max="60" width="9.33203125" bestFit="1" customWidth="1"/>
    <col min="61" max="61" width="10.6640625" bestFit="1" customWidth="1"/>
    <col min="62" max="62" width="8.6640625" bestFit="1" customWidth="1"/>
    <col min="63" max="63" width="10" bestFit="1" customWidth="1"/>
    <col min="64" max="64" width="7.6640625" customWidth="1"/>
    <col min="65" max="65" width="8.33203125" bestFit="1" customWidth="1"/>
    <col min="66" max="66" width="11.83203125" bestFit="1" customWidth="1"/>
    <col min="67" max="67" width="10.1640625" bestFit="1" customWidth="1"/>
    <col min="68" max="68" width="11.6640625" bestFit="1" customWidth="1"/>
    <col min="69" max="69" width="6.6640625" bestFit="1" customWidth="1"/>
    <col min="70" max="70" width="9.5" bestFit="1" customWidth="1"/>
    <col min="71" max="71" width="8.33203125" bestFit="1" customWidth="1"/>
    <col min="72" max="72" width="8.1640625" bestFit="1" customWidth="1"/>
    <col min="73" max="73" width="12.83203125" bestFit="1" customWidth="1"/>
    <col min="74" max="74" width="17.1640625" bestFit="1" customWidth="1"/>
    <col min="75" max="80" width="8.83203125" customWidth="1"/>
    <col min="81" max="86" width="7.6640625" customWidth="1"/>
    <col min="87" max="87" width="9.33203125" customWidth="1"/>
    <col min="88" max="88" width="11" customWidth="1"/>
    <col min="89" max="89" width="8.1640625" customWidth="1"/>
  </cols>
  <sheetData>
    <row r="1" spans="1:89" s="249" customFormat="1" ht="45" x14ac:dyDescent="0.2">
      <c r="A1" s="8" t="s">
        <v>1162</v>
      </c>
      <c r="B1" s="243" t="s">
        <v>1163</v>
      </c>
      <c r="C1" s="244" t="s">
        <v>0</v>
      </c>
      <c r="D1" s="244" t="s">
        <v>1</v>
      </c>
      <c r="E1" s="6" t="s">
        <v>2</v>
      </c>
      <c r="F1" s="8" t="s">
        <v>3</v>
      </c>
      <c r="G1" s="8" t="s">
        <v>4</v>
      </c>
      <c r="H1" s="8" t="s">
        <v>1930</v>
      </c>
      <c r="I1" s="245" t="s">
        <v>5</v>
      </c>
      <c r="J1" s="246" t="s">
        <v>6</v>
      </c>
      <c r="K1" s="246" t="s">
        <v>7</v>
      </c>
      <c r="L1" s="246" t="s">
        <v>8</v>
      </c>
      <c r="M1" s="246" t="s">
        <v>9</v>
      </c>
      <c r="N1" s="246" t="s">
        <v>10</v>
      </c>
      <c r="O1" s="246" t="s">
        <v>11</v>
      </c>
      <c r="P1" s="6" t="s">
        <v>12</v>
      </c>
      <c r="Q1" s="6" t="s">
        <v>13</v>
      </c>
      <c r="R1" s="6" t="s">
        <v>14</v>
      </c>
      <c r="S1" s="247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248" t="s">
        <v>28</v>
      </c>
      <c r="AG1" s="32" t="s">
        <v>29</v>
      </c>
      <c r="AH1" s="32" t="s">
        <v>30</v>
      </c>
      <c r="AI1" s="32" t="s">
        <v>31</v>
      </c>
      <c r="AJ1" s="32" t="s">
        <v>32</v>
      </c>
      <c r="AK1" s="32" t="s">
        <v>33</v>
      </c>
      <c r="AL1" s="32" t="s">
        <v>34</v>
      </c>
      <c r="AM1" s="32" t="s">
        <v>35</v>
      </c>
      <c r="AN1" s="32" t="s">
        <v>36</v>
      </c>
      <c r="AO1" s="32" t="s">
        <v>37</v>
      </c>
      <c r="AP1" s="32" t="s">
        <v>38</v>
      </c>
      <c r="AQ1" s="32" t="s">
        <v>39</v>
      </c>
      <c r="AR1" s="32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8" t="s">
        <v>53</v>
      </c>
      <c r="BF1" s="8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8" t="s">
        <v>70</v>
      </c>
      <c r="BW1" s="8" t="s">
        <v>71</v>
      </c>
      <c r="BX1" s="8" t="s">
        <v>72</v>
      </c>
      <c r="BY1" s="8" t="s">
        <v>73</v>
      </c>
      <c r="BZ1" s="8" t="s">
        <v>74</v>
      </c>
      <c r="CA1" s="8" t="s">
        <v>75</v>
      </c>
      <c r="CB1" s="8" t="s">
        <v>76</v>
      </c>
      <c r="CC1" s="8" t="s">
        <v>77</v>
      </c>
      <c r="CD1" s="8" t="s">
        <v>78</v>
      </c>
      <c r="CE1" s="8" t="s">
        <v>79</v>
      </c>
      <c r="CF1" s="8" t="s">
        <v>1931</v>
      </c>
      <c r="CG1" s="6" t="s">
        <v>80</v>
      </c>
      <c r="CH1" s="6" t="s">
        <v>81</v>
      </c>
      <c r="CI1" s="8" t="s">
        <v>82</v>
      </c>
      <c r="CJ1" s="8" t="s">
        <v>83</v>
      </c>
      <c r="CK1" s="8" t="s">
        <v>84</v>
      </c>
    </row>
    <row r="2" spans="1:89" x14ac:dyDescent="0.2">
      <c r="A2" s="184">
        <v>1</v>
      </c>
      <c r="B2" s="36">
        <v>1</v>
      </c>
      <c r="C2" t="s">
        <v>85</v>
      </c>
      <c r="D2" s="185" t="s">
        <v>86</v>
      </c>
      <c r="E2" s="186">
        <v>9</v>
      </c>
      <c r="F2" s="187"/>
      <c r="G2" s="187"/>
      <c r="H2" s="187"/>
      <c r="I2" s="188" t="s">
        <v>87</v>
      </c>
      <c r="J2" s="188" t="s">
        <v>337</v>
      </c>
      <c r="K2" s="188" t="s">
        <v>337</v>
      </c>
      <c r="L2" s="188" t="s">
        <v>337</v>
      </c>
      <c r="M2" s="188" t="s">
        <v>337</v>
      </c>
      <c r="N2" s="188" t="s">
        <v>337</v>
      </c>
      <c r="O2" s="188" t="s">
        <v>337</v>
      </c>
      <c r="P2" s="189">
        <v>43462</v>
      </c>
      <c r="Q2" s="113" t="s">
        <v>88</v>
      </c>
      <c r="R2" s="113" t="s">
        <v>89</v>
      </c>
      <c r="S2" s="190">
        <v>9</v>
      </c>
      <c r="T2" s="113" t="s">
        <v>90</v>
      </c>
      <c r="U2" s="113">
        <v>140</v>
      </c>
      <c r="V2" s="113">
        <v>33</v>
      </c>
      <c r="W2" s="113">
        <v>16.8</v>
      </c>
      <c r="X2" s="113"/>
      <c r="Y2" s="113"/>
      <c r="Z2" s="191">
        <v>0.875</v>
      </c>
      <c r="AA2" s="191">
        <v>0.34652777777777777</v>
      </c>
      <c r="AB2" s="113">
        <v>667</v>
      </c>
      <c r="AC2" s="113">
        <v>622</v>
      </c>
      <c r="AD2" s="113">
        <v>93</v>
      </c>
      <c r="AE2" s="113">
        <v>45</v>
      </c>
      <c r="AF2" s="113"/>
      <c r="AG2" s="192">
        <v>12</v>
      </c>
      <c r="AH2" s="192">
        <v>140.5</v>
      </c>
      <c r="AI2" s="192">
        <v>8.4</v>
      </c>
      <c r="AJ2" s="192">
        <v>7.2</v>
      </c>
      <c r="AK2" s="192">
        <v>46.2</v>
      </c>
      <c r="AL2" s="192">
        <v>27</v>
      </c>
      <c r="AM2" s="192">
        <v>19.5</v>
      </c>
      <c r="AN2" s="192">
        <v>78</v>
      </c>
      <c r="AO2" s="192">
        <v>15</v>
      </c>
      <c r="AP2" s="193">
        <v>1.3</v>
      </c>
      <c r="AQ2" s="192">
        <v>95</v>
      </c>
      <c r="AR2" s="192">
        <v>9.1999999999999993</v>
      </c>
      <c r="AS2" s="113">
        <v>97.5</v>
      </c>
      <c r="AT2" s="113">
        <v>73.2</v>
      </c>
      <c r="AU2" s="98">
        <v>1.4469453376205788</v>
      </c>
      <c r="AV2" s="98">
        <v>1.572347266881029</v>
      </c>
      <c r="AW2" s="113">
        <v>55</v>
      </c>
      <c r="AX2" s="113">
        <v>5.3</v>
      </c>
      <c r="AY2" s="113">
        <v>0.6</v>
      </c>
      <c r="AZ2" s="113">
        <v>2</v>
      </c>
      <c r="BA2" s="113">
        <v>1</v>
      </c>
      <c r="BB2" s="113">
        <v>2</v>
      </c>
      <c r="BC2" s="113">
        <v>19</v>
      </c>
      <c r="BD2" s="113">
        <v>24</v>
      </c>
      <c r="BE2" s="113">
        <v>9.8000000000000007</v>
      </c>
      <c r="BF2" s="113">
        <v>24.1</v>
      </c>
      <c r="BG2" s="113">
        <v>2.2999999999999998</v>
      </c>
      <c r="BH2" s="113">
        <v>7.4</v>
      </c>
      <c r="BI2" s="113">
        <v>1.1000000000000001</v>
      </c>
      <c r="BJ2" s="113">
        <v>3</v>
      </c>
      <c r="BK2" s="113">
        <v>2</v>
      </c>
      <c r="BL2" s="113">
        <v>2.6</v>
      </c>
      <c r="BM2" s="113">
        <v>3</v>
      </c>
      <c r="BN2" s="113">
        <v>0.3</v>
      </c>
      <c r="BO2" s="113">
        <v>93</v>
      </c>
      <c r="BP2" s="113">
        <v>96.9</v>
      </c>
      <c r="BQ2" s="113">
        <v>0</v>
      </c>
      <c r="BR2" s="113">
        <v>73</v>
      </c>
      <c r="BS2" s="113">
        <v>115</v>
      </c>
      <c r="BT2" s="113">
        <v>54</v>
      </c>
      <c r="BU2" s="113">
        <v>0.1</v>
      </c>
      <c r="BV2" s="113">
        <v>0</v>
      </c>
      <c r="BW2" s="113">
        <v>7.7</v>
      </c>
      <c r="BX2" s="113">
        <v>4</v>
      </c>
      <c r="BY2" s="113">
        <v>97.6</v>
      </c>
      <c r="BZ2" s="113">
        <v>99.9</v>
      </c>
      <c r="CA2" s="113">
        <v>97.6</v>
      </c>
      <c r="CB2" s="113">
        <v>100</v>
      </c>
      <c r="CC2" s="113"/>
      <c r="CD2" s="113"/>
      <c r="CE2" s="113"/>
      <c r="CF2" s="113"/>
      <c r="CG2" s="186"/>
      <c r="CH2" s="186"/>
      <c r="CI2" s="113">
        <v>9</v>
      </c>
      <c r="CJ2" s="113">
        <v>5</v>
      </c>
      <c r="CK2" s="113">
        <v>2</v>
      </c>
    </row>
    <row r="3" spans="1:89" x14ac:dyDescent="0.2">
      <c r="A3" s="184">
        <v>2</v>
      </c>
      <c r="B3" s="36">
        <v>2</v>
      </c>
      <c r="C3" t="s">
        <v>91</v>
      </c>
      <c r="D3" s="185" t="s">
        <v>92</v>
      </c>
      <c r="E3" s="186">
        <v>8</v>
      </c>
      <c r="F3" s="187"/>
      <c r="G3" s="187"/>
      <c r="H3" s="187"/>
      <c r="I3" s="188" t="s">
        <v>93</v>
      </c>
      <c r="J3" s="188" t="s">
        <v>94</v>
      </c>
      <c r="K3" s="188" t="s">
        <v>95</v>
      </c>
      <c r="L3" s="188" t="s">
        <v>96</v>
      </c>
      <c r="M3" s="188" t="s">
        <v>337</v>
      </c>
      <c r="N3" s="188" t="s">
        <v>337</v>
      </c>
      <c r="O3" s="188" t="s">
        <v>337</v>
      </c>
      <c r="P3" s="189">
        <v>43461</v>
      </c>
      <c r="Q3" s="113" t="s">
        <v>88</v>
      </c>
      <c r="R3" s="113" t="s">
        <v>97</v>
      </c>
      <c r="S3" s="190">
        <v>8</v>
      </c>
      <c r="T3" s="113" t="s">
        <v>98</v>
      </c>
      <c r="U3" s="113">
        <v>131</v>
      </c>
      <c r="V3" s="113">
        <v>30</v>
      </c>
      <c r="W3" s="113">
        <v>17.5</v>
      </c>
      <c r="X3" s="113"/>
      <c r="Y3" s="113"/>
      <c r="Z3" s="191">
        <v>0.90625</v>
      </c>
      <c r="AA3" s="191">
        <v>0.33124999999999999</v>
      </c>
      <c r="AB3" s="113">
        <v>589</v>
      </c>
      <c r="AC3" s="113">
        <v>573.5</v>
      </c>
      <c r="AD3" s="113">
        <v>97</v>
      </c>
      <c r="AE3" s="113">
        <v>15.5</v>
      </c>
      <c r="AF3" s="113"/>
      <c r="AG3" s="192">
        <v>23.5</v>
      </c>
      <c r="AH3" s="192">
        <v>122</v>
      </c>
      <c r="AI3" s="192">
        <v>6.4</v>
      </c>
      <c r="AJ3" s="192">
        <v>6.1</v>
      </c>
      <c r="AK3" s="192">
        <v>45.2</v>
      </c>
      <c r="AL3" s="192">
        <v>25.4</v>
      </c>
      <c r="AM3" s="192">
        <v>23.3</v>
      </c>
      <c r="AN3" s="192">
        <v>73</v>
      </c>
      <c r="AO3" s="192">
        <v>21</v>
      </c>
      <c r="AP3" s="193">
        <v>2.1</v>
      </c>
      <c r="AQ3" s="192">
        <v>99</v>
      </c>
      <c r="AR3" s="192">
        <v>10.4</v>
      </c>
      <c r="AS3" s="113">
        <v>96.3</v>
      </c>
      <c r="AT3" s="113">
        <v>70.599999999999994</v>
      </c>
      <c r="AU3" s="98">
        <v>2.1970357454228422</v>
      </c>
      <c r="AV3" s="98">
        <v>2.4167393199651266</v>
      </c>
      <c r="AW3" s="113">
        <v>74</v>
      </c>
      <c r="AX3" s="113">
        <v>7.7</v>
      </c>
      <c r="AY3" s="113">
        <v>1.7</v>
      </c>
      <c r="AZ3" s="113">
        <v>6</v>
      </c>
      <c r="BA3" s="113">
        <v>7</v>
      </c>
      <c r="BB3" s="113">
        <v>6</v>
      </c>
      <c r="BC3" s="113">
        <v>36</v>
      </c>
      <c r="BD3" s="113">
        <v>55</v>
      </c>
      <c r="BE3" s="113">
        <v>12.4</v>
      </c>
      <c r="BF3" s="113">
        <v>22.5</v>
      </c>
      <c r="BG3" s="113">
        <v>5.8</v>
      </c>
      <c r="BH3" s="113">
        <v>11.7</v>
      </c>
      <c r="BI3" s="113">
        <v>4</v>
      </c>
      <c r="BJ3" s="113">
        <v>6.8</v>
      </c>
      <c r="BK3" s="113">
        <v>4.8</v>
      </c>
      <c r="BL3" s="113">
        <v>4.9000000000000004</v>
      </c>
      <c r="BM3" s="113">
        <v>26</v>
      </c>
      <c r="BN3" s="113">
        <v>2.7</v>
      </c>
      <c r="BO3" s="113">
        <v>91</v>
      </c>
      <c r="BP3" s="113">
        <v>97</v>
      </c>
      <c r="BQ3" s="113">
        <v>0</v>
      </c>
      <c r="BR3" s="113">
        <v>74</v>
      </c>
      <c r="BS3" s="113">
        <v>109</v>
      </c>
      <c r="BT3" s="113">
        <v>48</v>
      </c>
      <c r="BU3" s="113">
        <v>17.3</v>
      </c>
      <c r="BV3" s="113">
        <v>29.6</v>
      </c>
      <c r="BW3" s="113">
        <v>5.7</v>
      </c>
      <c r="BX3" s="113">
        <v>4.2</v>
      </c>
      <c r="BY3" s="113">
        <v>77.099999999999994</v>
      </c>
      <c r="BZ3" s="113">
        <v>98</v>
      </c>
      <c r="CA3" s="113">
        <v>77.099999999999994</v>
      </c>
      <c r="CB3" s="113">
        <v>100</v>
      </c>
      <c r="CC3" s="113"/>
      <c r="CD3" s="113"/>
      <c r="CE3" s="113"/>
      <c r="CF3" s="113"/>
      <c r="CG3" s="186"/>
      <c r="CH3" s="186"/>
      <c r="CI3" s="113">
        <v>6</v>
      </c>
      <c r="CJ3" s="113">
        <v>8</v>
      </c>
      <c r="CK3" s="113">
        <v>3</v>
      </c>
    </row>
    <row r="4" spans="1:89" x14ac:dyDescent="0.2">
      <c r="A4" s="184">
        <v>3</v>
      </c>
      <c r="B4" s="36">
        <v>3</v>
      </c>
      <c r="C4" t="s">
        <v>99</v>
      </c>
      <c r="D4" s="185" t="s">
        <v>100</v>
      </c>
      <c r="E4" s="186">
        <v>4</v>
      </c>
      <c r="F4" s="187"/>
      <c r="G4" s="187"/>
      <c r="H4" s="187"/>
      <c r="I4" s="188" t="s">
        <v>94</v>
      </c>
      <c r="J4" s="188" t="s">
        <v>96</v>
      </c>
      <c r="K4" s="188" t="s">
        <v>337</v>
      </c>
      <c r="L4" s="188" t="s">
        <v>337</v>
      </c>
      <c r="M4" s="188" t="s">
        <v>337</v>
      </c>
      <c r="N4" s="188" t="s">
        <v>337</v>
      </c>
      <c r="O4" s="188" t="s">
        <v>337</v>
      </c>
      <c r="P4" s="189">
        <v>43460</v>
      </c>
      <c r="Q4" s="113" t="s">
        <v>88</v>
      </c>
      <c r="R4" s="113" t="s">
        <v>101</v>
      </c>
      <c r="S4" s="190">
        <v>4</v>
      </c>
      <c r="T4" s="113" t="s">
        <v>90</v>
      </c>
      <c r="U4" s="113">
        <v>102</v>
      </c>
      <c r="V4" s="113">
        <v>20</v>
      </c>
      <c r="W4" s="113">
        <v>19.2</v>
      </c>
      <c r="X4" s="113"/>
      <c r="Y4" s="113"/>
      <c r="Z4" s="191">
        <v>0.81874999999999998</v>
      </c>
      <c r="AA4" s="191">
        <v>0.31041666666666667</v>
      </c>
      <c r="AB4" s="113">
        <v>707</v>
      </c>
      <c r="AC4" s="113">
        <v>642</v>
      </c>
      <c r="AD4" s="113">
        <v>91</v>
      </c>
      <c r="AE4" s="113">
        <v>65</v>
      </c>
      <c r="AF4" s="113"/>
      <c r="AG4" s="192">
        <v>44</v>
      </c>
      <c r="AH4" s="192">
        <v>180.5</v>
      </c>
      <c r="AI4" s="192">
        <v>9.1999999999999993</v>
      </c>
      <c r="AJ4" s="192">
        <v>6.5</v>
      </c>
      <c r="AK4" s="192">
        <v>47.4</v>
      </c>
      <c r="AL4" s="192">
        <v>19.100000000000001</v>
      </c>
      <c r="AM4" s="192">
        <v>27.1</v>
      </c>
      <c r="AN4" s="192">
        <v>80</v>
      </c>
      <c r="AO4" s="192">
        <v>20</v>
      </c>
      <c r="AP4" s="193">
        <v>1.7</v>
      </c>
      <c r="AQ4" s="192">
        <v>167</v>
      </c>
      <c r="AR4" s="192">
        <v>15.6</v>
      </c>
      <c r="AS4" s="113">
        <v>107.1</v>
      </c>
      <c r="AT4" s="113">
        <v>66.5</v>
      </c>
      <c r="AU4" s="98">
        <v>1.8691588785046729</v>
      </c>
      <c r="AV4" s="98">
        <v>2.02803738317757</v>
      </c>
      <c r="AW4" s="113">
        <v>145</v>
      </c>
      <c r="AX4" s="113">
        <v>13.5</v>
      </c>
      <c r="AY4" s="113">
        <v>5</v>
      </c>
      <c r="AZ4" s="113">
        <v>1</v>
      </c>
      <c r="BA4" s="113">
        <v>1</v>
      </c>
      <c r="BB4" s="113">
        <v>3</v>
      </c>
      <c r="BC4" s="113">
        <v>27</v>
      </c>
      <c r="BD4" s="113">
        <v>32</v>
      </c>
      <c r="BE4" s="113">
        <v>8.9</v>
      </c>
      <c r="BF4" s="113">
        <v>23.3</v>
      </c>
      <c r="BG4" s="113">
        <v>3</v>
      </c>
      <c r="BH4" s="113">
        <v>5.5</v>
      </c>
      <c r="BI4" s="113">
        <v>2.1</v>
      </c>
      <c r="BJ4" s="113">
        <v>2.2999999999999998</v>
      </c>
      <c r="BK4" s="113">
        <v>3.8</v>
      </c>
      <c r="BL4" s="113">
        <v>2.7</v>
      </c>
      <c r="BM4" s="113">
        <v>2</v>
      </c>
      <c r="BN4" s="113">
        <v>0.2</v>
      </c>
      <c r="BO4" s="113">
        <v>94</v>
      </c>
      <c r="BP4" s="113">
        <v>97.1</v>
      </c>
      <c r="BQ4" s="113">
        <v>0</v>
      </c>
      <c r="BR4" s="113">
        <v>93</v>
      </c>
      <c r="BS4" s="113">
        <v>135</v>
      </c>
      <c r="BT4" s="113">
        <v>69</v>
      </c>
      <c r="BU4" s="113">
        <v>10.9</v>
      </c>
      <c r="BV4" s="113">
        <v>23</v>
      </c>
      <c r="BW4" s="113">
        <v>21.8</v>
      </c>
      <c r="BX4" s="113">
        <v>3</v>
      </c>
      <c r="BY4" s="113">
        <v>98.6</v>
      </c>
      <c r="BZ4" s="113">
        <v>100</v>
      </c>
      <c r="CA4" s="113">
        <v>100</v>
      </c>
      <c r="CB4" s="113">
        <v>98.6</v>
      </c>
      <c r="CC4" s="113"/>
      <c r="CD4" s="113"/>
      <c r="CE4" s="113"/>
      <c r="CF4" s="113"/>
      <c r="CG4" s="186"/>
      <c r="CH4" s="186"/>
      <c r="CI4" s="113">
        <v>10</v>
      </c>
      <c r="CJ4" s="113">
        <v>10</v>
      </c>
      <c r="CK4" s="113">
        <v>0</v>
      </c>
    </row>
    <row r="5" spans="1:89" x14ac:dyDescent="0.2">
      <c r="A5" s="184">
        <v>4</v>
      </c>
      <c r="B5" s="36">
        <v>4</v>
      </c>
      <c r="C5" t="s">
        <v>102</v>
      </c>
      <c r="D5" s="185" t="s">
        <v>103</v>
      </c>
      <c r="E5" s="186">
        <v>12</v>
      </c>
      <c r="F5" s="187"/>
      <c r="G5" s="187"/>
      <c r="H5" s="187"/>
      <c r="I5" s="188" t="s">
        <v>87</v>
      </c>
      <c r="J5" s="188" t="s">
        <v>93</v>
      </c>
      <c r="K5" s="188" t="s">
        <v>337</v>
      </c>
      <c r="L5" s="188" t="s">
        <v>337</v>
      </c>
      <c r="M5" s="188" t="s">
        <v>337</v>
      </c>
      <c r="N5" s="188" t="s">
        <v>337</v>
      </c>
      <c r="O5" s="188" t="s">
        <v>337</v>
      </c>
      <c r="P5" s="189">
        <v>43455</v>
      </c>
      <c r="Q5" s="113" t="s">
        <v>88</v>
      </c>
      <c r="R5" s="113" t="s">
        <v>104</v>
      </c>
      <c r="S5" s="190">
        <v>12</v>
      </c>
      <c r="T5" s="113" t="s">
        <v>98</v>
      </c>
      <c r="U5" s="113">
        <v>155</v>
      </c>
      <c r="V5" s="113">
        <v>47</v>
      </c>
      <c r="W5" s="113">
        <v>19.600000000000001</v>
      </c>
      <c r="X5" s="113"/>
      <c r="Y5" s="113"/>
      <c r="Z5" s="191">
        <v>0.98958333333333337</v>
      </c>
      <c r="AA5" s="191">
        <v>0.3527777777777778</v>
      </c>
      <c r="AB5" s="113">
        <v>499.5</v>
      </c>
      <c r="AC5" s="113">
        <v>463.5</v>
      </c>
      <c r="AD5" s="113">
        <v>93</v>
      </c>
      <c r="AE5" s="113">
        <v>36</v>
      </c>
      <c r="AF5" s="113"/>
      <c r="AG5" s="192">
        <v>23.5</v>
      </c>
      <c r="AH5" s="192">
        <v>132.5</v>
      </c>
      <c r="AI5" s="192">
        <v>11.4</v>
      </c>
      <c r="AJ5" s="192">
        <v>6.1</v>
      </c>
      <c r="AK5" s="192">
        <v>53</v>
      </c>
      <c r="AL5" s="192">
        <v>23.7</v>
      </c>
      <c r="AM5" s="192">
        <v>17.2</v>
      </c>
      <c r="AN5" s="192">
        <v>82</v>
      </c>
      <c r="AO5" s="192">
        <v>33</v>
      </c>
      <c r="AP5" s="193">
        <v>4</v>
      </c>
      <c r="AQ5" s="192">
        <v>51</v>
      </c>
      <c r="AR5" s="192">
        <v>6.6</v>
      </c>
      <c r="AS5" s="113">
        <v>99.2</v>
      </c>
      <c r="AT5" s="113">
        <v>76.7</v>
      </c>
      <c r="AU5" s="98">
        <v>4.2718446601941746</v>
      </c>
      <c r="AV5" s="98">
        <v>4.7896440129449838</v>
      </c>
      <c r="AW5" s="113">
        <v>4</v>
      </c>
      <c r="AX5" s="113">
        <v>0.5</v>
      </c>
      <c r="AY5" s="113">
        <v>0</v>
      </c>
      <c r="AZ5" s="113">
        <v>0</v>
      </c>
      <c r="BA5" s="113">
        <v>2</v>
      </c>
      <c r="BB5" s="113">
        <v>1</v>
      </c>
      <c r="BC5" s="113">
        <v>26</v>
      </c>
      <c r="BD5" s="113">
        <v>29</v>
      </c>
      <c r="BE5" s="113">
        <v>12.4</v>
      </c>
      <c r="BF5" s="113">
        <v>26.4</v>
      </c>
      <c r="BG5" s="113">
        <v>3.8</v>
      </c>
      <c r="BH5" s="113">
        <v>5.3</v>
      </c>
      <c r="BI5" s="113">
        <v>3.4</v>
      </c>
      <c r="BJ5" s="113">
        <v>11.5</v>
      </c>
      <c r="BK5" s="113">
        <v>1.2</v>
      </c>
      <c r="BL5" s="113">
        <v>3.8</v>
      </c>
      <c r="BM5" s="113">
        <v>7</v>
      </c>
      <c r="BN5" s="113">
        <v>0.9</v>
      </c>
      <c r="BO5" s="113">
        <v>78</v>
      </c>
      <c r="BP5" s="113">
        <v>96.6</v>
      </c>
      <c r="BQ5" s="113">
        <v>0.2</v>
      </c>
      <c r="BR5" s="113">
        <v>70</v>
      </c>
      <c r="BS5" s="113">
        <v>188</v>
      </c>
      <c r="BT5" s="113">
        <v>50</v>
      </c>
      <c r="BU5" s="113">
        <v>53.1</v>
      </c>
      <c r="BV5" s="113">
        <v>3</v>
      </c>
      <c r="BW5" s="113">
        <v>11</v>
      </c>
      <c r="BX5" s="113">
        <v>3.4</v>
      </c>
      <c r="BY5" s="113">
        <v>80.599999999999994</v>
      </c>
      <c r="BZ5" s="113">
        <v>97.2</v>
      </c>
      <c r="CA5" s="113">
        <v>80.599999999999994</v>
      </c>
      <c r="CB5" s="113">
        <v>100</v>
      </c>
      <c r="CC5" s="113"/>
      <c r="CD5" s="113"/>
      <c r="CE5" s="113"/>
      <c r="CF5" s="113"/>
      <c r="CG5" s="186"/>
      <c r="CH5" s="186"/>
      <c r="CI5" s="113">
        <v>10</v>
      </c>
      <c r="CJ5" s="113">
        <v>10</v>
      </c>
      <c r="CK5" s="113">
        <v>0</v>
      </c>
    </row>
    <row r="6" spans="1:89" x14ac:dyDescent="0.2">
      <c r="A6" s="184">
        <v>5</v>
      </c>
      <c r="B6" s="36">
        <v>5</v>
      </c>
      <c r="C6" t="s">
        <v>105</v>
      </c>
      <c r="D6" s="185" t="s">
        <v>106</v>
      </c>
      <c r="E6" s="186">
        <v>11</v>
      </c>
      <c r="F6" s="187"/>
      <c r="G6" s="187"/>
      <c r="H6" s="187"/>
      <c r="I6" s="188" t="s">
        <v>94</v>
      </c>
      <c r="J6" s="188" t="s">
        <v>337</v>
      </c>
      <c r="K6" s="188" t="s">
        <v>337</v>
      </c>
      <c r="L6" s="188" t="s">
        <v>337</v>
      </c>
      <c r="M6" s="188" t="s">
        <v>337</v>
      </c>
      <c r="N6" s="188" t="s">
        <v>337</v>
      </c>
      <c r="O6" s="188" t="s">
        <v>337</v>
      </c>
      <c r="P6" s="189">
        <v>43451</v>
      </c>
      <c r="Q6" s="113" t="s">
        <v>88</v>
      </c>
      <c r="R6" s="113" t="s">
        <v>107</v>
      </c>
      <c r="S6" s="190">
        <v>11</v>
      </c>
      <c r="T6" s="113" t="s">
        <v>98</v>
      </c>
      <c r="U6" s="113">
        <v>165</v>
      </c>
      <c r="V6" s="113">
        <v>70</v>
      </c>
      <c r="W6" s="113">
        <v>25.7</v>
      </c>
      <c r="X6" s="113"/>
      <c r="Y6" s="113"/>
      <c r="Z6" s="191">
        <v>0.95763888888888893</v>
      </c>
      <c r="AA6" s="191">
        <v>0.36458333333333331</v>
      </c>
      <c r="AB6" s="113">
        <v>586</v>
      </c>
      <c r="AC6" s="113">
        <v>496</v>
      </c>
      <c r="AD6" s="113">
        <v>85</v>
      </c>
      <c r="AE6" s="113">
        <v>90</v>
      </c>
      <c r="AF6" s="113"/>
      <c r="AG6" s="192">
        <v>78</v>
      </c>
      <c r="AH6" s="192">
        <v>255.5</v>
      </c>
      <c r="AI6" s="192">
        <v>15.4</v>
      </c>
      <c r="AJ6" s="192">
        <v>4.0999999999999996</v>
      </c>
      <c r="AK6" s="192">
        <v>51.9</v>
      </c>
      <c r="AL6" s="192">
        <v>25.9</v>
      </c>
      <c r="AM6" s="192">
        <v>18</v>
      </c>
      <c r="AN6" s="192">
        <v>39</v>
      </c>
      <c r="AO6" s="192">
        <v>17</v>
      </c>
      <c r="AP6" s="193">
        <v>1.7</v>
      </c>
      <c r="AQ6" s="192">
        <v>67</v>
      </c>
      <c r="AR6" s="192">
        <v>8.1</v>
      </c>
      <c r="AS6" s="113">
        <v>57</v>
      </c>
      <c r="AT6" s="113">
        <v>77.8</v>
      </c>
      <c r="AU6" s="98">
        <v>2.056451612903226</v>
      </c>
      <c r="AV6" s="98">
        <v>2.2620967741935485</v>
      </c>
      <c r="AW6" s="113">
        <v>0</v>
      </c>
      <c r="AX6" s="113">
        <v>0</v>
      </c>
      <c r="AY6" s="113">
        <v>0</v>
      </c>
      <c r="AZ6" s="113">
        <v>2</v>
      </c>
      <c r="BA6" s="113">
        <v>4</v>
      </c>
      <c r="BB6" s="113">
        <v>2</v>
      </c>
      <c r="BC6" s="113">
        <v>19</v>
      </c>
      <c r="BD6" s="113">
        <v>27</v>
      </c>
      <c r="BE6" s="113">
        <v>13.3</v>
      </c>
      <c r="BF6" s="113">
        <v>27</v>
      </c>
      <c r="BG6" s="113">
        <v>3.3</v>
      </c>
      <c r="BH6" s="113">
        <v>5.4</v>
      </c>
      <c r="BI6" s="113">
        <v>2.8</v>
      </c>
      <c r="BJ6" s="113">
        <v>2.9</v>
      </c>
      <c r="BK6" s="113">
        <v>3.9</v>
      </c>
      <c r="BL6" s="113">
        <v>2.4</v>
      </c>
      <c r="BM6" s="113">
        <v>4</v>
      </c>
      <c r="BN6" s="113">
        <v>0.5</v>
      </c>
      <c r="BO6" s="113">
        <v>91</v>
      </c>
      <c r="BP6" s="113">
        <v>97.5</v>
      </c>
      <c r="BQ6" s="113">
        <v>0.1</v>
      </c>
      <c r="BR6" s="113">
        <v>75</v>
      </c>
      <c r="BS6" s="113">
        <v>115</v>
      </c>
      <c r="BT6" s="113">
        <v>48</v>
      </c>
      <c r="BU6" s="113">
        <v>103.7</v>
      </c>
      <c r="BV6" s="113">
        <v>19.899999999999999</v>
      </c>
      <c r="BW6" s="113">
        <v>25.8</v>
      </c>
      <c r="BX6" s="113">
        <v>4.2</v>
      </c>
      <c r="BY6" s="113">
        <v>83.6</v>
      </c>
      <c r="BZ6" s="113">
        <v>99</v>
      </c>
      <c r="CA6" s="113">
        <v>83.6</v>
      </c>
      <c r="CB6" s="113">
        <v>100</v>
      </c>
      <c r="CC6" s="113"/>
      <c r="CD6" s="113"/>
      <c r="CE6" s="113"/>
      <c r="CF6" s="113"/>
      <c r="CG6" s="186"/>
      <c r="CH6" s="186"/>
      <c r="CI6" s="113">
        <v>9</v>
      </c>
      <c r="CJ6" s="113">
        <v>10</v>
      </c>
      <c r="CK6" s="113">
        <v>0</v>
      </c>
    </row>
    <row r="7" spans="1:89" x14ac:dyDescent="0.2">
      <c r="A7" s="184">
        <v>6</v>
      </c>
      <c r="B7" s="36">
        <v>6</v>
      </c>
      <c r="C7" t="s">
        <v>108</v>
      </c>
      <c r="D7" s="185" t="s">
        <v>109</v>
      </c>
      <c r="E7" s="186">
        <v>12</v>
      </c>
      <c r="F7" s="187" t="s">
        <v>110</v>
      </c>
      <c r="G7" s="187" t="s">
        <v>111</v>
      </c>
      <c r="H7" s="187"/>
      <c r="I7" s="188" t="s">
        <v>87</v>
      </c>
      <c r="J7" s="188" t="s">
        <v>93</v>
      </c>
      <c r="K7" s="188" t="s">
        <v>96</v>
      </c>
      <c r="L7" s="188" t="s">
        <v>337</v>
      </c>
      <c r="M7" s="188" t="s">
        <v>337</v>
      </c>
      <c r="N7" s="188" t="s">
        <v>337</v>
      </c>
      <c r="O7" s="188" t="s">
        <v>337</v>
      </c>
      <c r="P7" s="189">
        <v>43449</v>
      </c>
      <c r="Q7" s="113" t="s">
        <v>88</v>
      </c>
      <c r="R7" s="113" t="s">
        <v>112</v>
      </c>
      <c r="S7" s="190">
        <v>12</v>
      </c>
      <c r="T7" s="113" t="s">
        <v>98</v>
      </c>
      <c r="U7" s="113">
        <v>149</v>
      </c>
      <c r="V7" s="113">
        <v>35</v>
      </c>
      <c r="W7" s="113">
        <v>15.8</v>
      </c>
      <c r="X7" s="113"/>
      <c r="Y7" s="113"/>
      <c r="Z7" s="191">
        <v>0</v>
      </c>
      <c r="AA7" s="191">
        <v>0.41041666666666665</v>
      </c>
      <c r="AB7" s="113">
        <v>576</v>
      </c>
      <c r="AC7" s="113">
        <v>567</v>
      </c>
      <c r="AD7" s="113">
        <v>98</v>
      </c>
      <c r="AE7" s="113">
        <v>9</v>
      </c>
      <c r="AF7" s="113"/>
      <c r="AG7" s="192">
        <v>15.5</v>
      </c>
      <c r="AH7" s="192">
        <v>85.5</v>
      </c>
      <c r="AI7" s="192">
        <v>4.0999999999999996</v>
      </c>
      <c r="AJ7" s="192">
        <v>2.1</v>
      </c>
      <c r="AK7" s="192">
        <v>43.4</v>
      </c>
      <c r="AL7" s="192">
        <v>25</v>
      </c>
      <c r="AM7" s="192">
        <v>29.5</v>
      </c>
      <c r="AN7" s="192">
        <v>54</v>
      </c>
      <c r="AO7" s="192">
        <v>14</v>
      </c>
      <c r="AP7" s="193">
        <v>1.5</v>
      </c>
      <c r="AQ7" s="192">
        <v>46</v>
      </c>
      <c r="AR7" s="192">
        <v>4.9000000000000004</v>
      </c>
      <c r="AS7" s="113">
        <v>83.5</v>
      </c>
      <c r="AT7" s="113">
        <v>68.400000000000006</v>
      </c>
      <c r="AU7" s="98">
        <v>1.4814814814814814</v>
      </c>
      <c r="AV7" s="98">
        <v>1.6402116402116402</v>
      </c>
      <c r="AW7" s="113">
        <v>5</v>
      </c>
      <c r="AX7" s="113">
        <v>0.5</v>
      </c>
      <c r="AY7" s="113">
        <v>0.2</v>
      </c>
      <c r="AZ7" s="113">
        <v>2</v>
      </c>
      <c r="BA7" s="113">
        <v>2</v>
      </c>
      <c r="BB7" s="113">
        <v>5</v>
      </c>
      <c r="BC7" s="113">
        <v>14</v>
      </c>
      <c r="BD7" s="113">
        <v>23</v>
      </c>
      <c r="BE7" s="113">
        <v>11.6</v>
      </c>
      <c r="BF7" s="113">
        <v>28.8</v>
      </c>
      <c r="BG7" s="113">
        <v>2.4</v>
      </c>
      <c r="BH7" s="113">
        <v>1.4</v>
      </c>
      <c r="BI7" s="113">
        <v>2.9</v>
      </c>
      <c r="BJ7" s="113">
        <v>3</v>
      </c>
      <c r="BK7" s="113">
        <v>2.2000000000000002</v>
      </c>
      <c r="BL7" s="113">
        <v>1.8</v>
      </c>
      <c r="BM7" s="113">
        <v>5</v>
      </c>
      <c r="BN7" s="113">
        <v>0.5</v>
      </c>
      <c r="BO7" s="113">
        <v>93</v>
      </c>
      <c r="BP7" s="113">
        <v>97.7</v>
      </c>
      <c r="BQ7" s="113">
        <v>0</v>
      </c>
      <c r="BR7" s="113">
        <v>80</v>
      </c>
      <c r="BS7" s="113">
        <v>117</v>
      </c>
      <c r="BT7" s="113">
        <v>56</v>
      </c>
      <c r="BU7" s="113">
        <v>0.2</v>
      </c>
      <c r="BV7" s="113">
        <v>33.299999999999997</v>
      </c>
      <c r="BW7" s="113">
        <v>4.7</v>
      </c>
      <c r="BX7" s="113">
        <v>3</v>
      </c>
      <c r="BY7" s="113">
        <v>78.3</v>
      </c>
      <c r="BZ7" s="113">
        <v>99.8</v>
      </c>
      <c r="CA7" s="113">
        <v>78.3</v>
      </c>
      <c r="CB7" s="113">
        <v>100</v>
      </c>
      <c r="CC7" s="113"/>
      <c r="CD7" s="113"/>
      <c r="CE7" s="113"/>
      <c r="CF7" s="113"/>
      <c r="CG7" s="186"/>
      <c r="CH7" s="186"/>
      <c r="CI7" s="113">
        <v>10</v>
      </c>
      <c r="CJ7" s="113">
        <v>10</v>
      </c>
      <c r="CK7" s="113">
        <v>3</v>
      </c>
    </row>
    <row r="8" spans="1:89" x14ac:dyDescent="0.2">
      <c r="A8" s="184">
        <v>7</v>
      </c>
      <c r="B8" s="36">
        <v>7</v>
      </c>
      <c r="C8" t="s">
        <v>113</v>
      </c>
      <c r="D8" s="185" t="s">
        <v>114</v>
      </c>
      <c r="E8" s="186">
        <v>9</v>
      </c>
      <c r="F8" s="187"/>
      <c r="G8" s="187"/>
      <c r="H8" s="187"/>
      <c r="I8" s="188" t="s">
        <v>87</v>
      </c>
      <c r="J8" s="188" t="s">
        <v>94</v>
      </c>
      <c r="K8" s="188" t="s">
        <v>115</v>
      </c>
      <c r="L8" s="188" t="s">
        <v>337</v>
      </c>
      <c r="M8" s="188" t="s">
        <v>337</v>
      </c>
      <c r="N8" s="188" t="s">
        <v>337</v>
      </c>
      <c r="O8" s="188" t="s">
        <v>337</v>
      </c>
      <c r="P8" s="189">
        <v>43446</v>
      </c>
      <c r="Q8" s="113" t="s">
        <v>88</v>
      </c>
      <c r="R8" s="113" t="s">
        <v>116</v>
      </c>
      <c r="S8" s="190">
        <v>9</v>
      </c>
      <c r="T8" s="113" t="s">
        <v>98</v>
      </c>
      <c r="U8" s="113">
        <v>145</v>
      </c>
      <c r="V8" s="113">
        <v>30</v>
      </c>
      <c r="W8" s="113">
        <v>14.3</v>
      </c>
      <c r="X8" s="113"/>
      <c r="Y8" s="113"/>
      <c r="Z8" s="191">
        <v>0.85138888888888886</v>
      </c>
      <c r="AA8" s="191">
        <v>0.3034722222222222</v>
      </c>
      <c r="AB8" s="113">
        <v>649.5</v>
      </c>
      <c r="AC8" s="113">
        <v>588.5</v>
      </c>
      <c r="AD8" s="113">
        <v>91</v>
      </c>
      <c r="AE8" s="113">
        <v>61</v>
      </c>
      <c r="AF8" s="113"/>
      <c r="AG8" s="192">
        <v>1</v>
      </c>
      <c r="AH8" s="192">
        <v>136</v>
      </c>
      <c r="AI8" s="192">
        <v>9.5</v>
      </c>
      <c r="AJ8" s="192">
        <v>2.6</v>
      </c>
      <c r="AK8" s="192">
        <v>48</v>
      </c>
      <c r="AL8" s="192">
        <v>27.9</v>
      </c>
      <c r="AM8" s="192">
        <v>21.5</v>
      </c>
      <c r="AN8" s="192">
        <v>68</v>
      </c>
      <c r="AO8" s="192">
        <v>27</v>
      </c>
      <c r="AP8" s="193">
        <v>2.5</v>
      </c>
      <c r="AQ8" s="192">
        <v>62</v>
      </c>
      <c r="AR8" s="192">
        <v>6.3</v>
      </c>
      <c r="AS8" s="113">
        <v>89.5</v>
      </c>
      <c r="AT8" s="113">
        <v>75.900000000000006</v>
      </c>
      <c r="AU8" s="98">
        <v>2.7527612574341545</v>
      </c>
      <c r="AV8" s="98">
        <v>3.0076465590484283</v>
      </c>
      <c r="AW8" s="113">
        <v>0</v>
      </c>
      <c r="AX8" s="113">
        <v>0</v>
      </c>
      <c r="AY8" s="113">
        <v>0</v>
      </c>
      <c r="AZ8" s="113">
        <v>3</v>
      </c>
      <c r="BA8" s="113">
        <v>2</v>
      </c>
      <c r="BB8" s="113">
        <v>5</v>
      </c>
      <c r="BC8" s="113">
        <v>19</v>
      </c>
      <c r="BD8" s="113">
        <v>29</v>
      </c>
      <c r="BE8" s="113">
        <v>13.3</v>
      </c>
      <c r="BF8" s="113">
        <v>20.7</v>
      </c>
      <c r="BG8" s="113">
        <v>3</v>
      </c>
      <c r="BH8" s="113">
        <v>6.2</v>
      </c>
      <c r="BI8" s="113">
        <v>2.1</v>
      </c>
      <c r="BJ8" s="113">
        <v>6</v>
      </c>
      <c r="BK8" s="113">
        <v>2.4</v>
      </c>
      <c r="BL8" s="113">
        <v>2.2000000000000002</v>
      </c>
      <c r="BM8" s="113">
        <v>5</v>
      </c>
      <c r="BN8" s="113">
        <v>0.5</v>
      </c>
      <c r="BO8" s="113">
        <v>76</v>
      </c>
      <c r="BP8" s="113">
        <v>97</v>
      </c>
      <c r="BQ8" s="113">
        <v>0.6</v>
      </c>
      <c r="BR8" s="113">
        <v>76</v>
      </c>
      <c r="BS8" s="113">
        <v>109</v>
      </c>
      <c r="BT8" s="113">
        <v>53</v>
      </c>
      <c r="BU8" s="113">
        <v>28.5</v>
      </c>
      <c r="BV8" s="113">
        <v>19.2</v>
      </c>
      <c r="BW8" s="113">
        <v>3.1</v>
      </c>
      <c r="BX8" s="113">
        <v>7</v>
      </c>
      <c r="BY8" s="113">
        <v>42</v>
      </c>
      <c r="BZ8" s="113">
        <v>64.8</v>
      </c>
      <c r="CA8" s="113">
        <v>42</v>
      </c>
      <c r="CB8" s="113">
        <v>99.9</v>
      </c>
      <c r="CC8" s="113"/>
      <c r="CD8" s="113" t="s">
        <v>78</v>
      </c>
      <c r="CE8" s="113"/>
      <c r="CF8" s="113"/>
      <c r="CG8" s="186"/>
      <c r="CH8" s="186"/>
      <c r="CI8" s="113">
        <v>10</v>
      </c>
      <c r="CJ8" s="113">
        <v>10</v>
      </c>
      <c r="CK8" s="113">
        <v>0</v>
      </c>
    </row>
    <row r="9" spans="1:89" x14ac:dyDescent="0.2">
      <c r="A9" s="184">
        <v>8</v>
      </c>
      <c r="B9" s="36">
        <v>8</v>
      </c>
      <c r="C9" t="s">
        <v>117</v>
      </c>
      <c r="D9" s="185" t="s">
        <v>118</v>
      </c>
      <c r="E9" s="186">
        <v>12</v>
      </c>
      <c r="F9" s="187" t="s">
        <v>110</v>
      </c>
      <c r="G9" s="187" t="s">
        <v>111</v>
      </c>
      <c r="H9" s="187"/>
      <c r="I9" s="188" t="s">
        <v>93</v>
      </c>
      <c r="J9" s="188" t="s">
        <v>115</v>
      </c>
      <c r="K9" s="188" t="s">
        <v>337</v>
      </c>
      <c r="L9" s="188" t="s">
        <v>337</v>
      </c>
      <c r="M9" s="188" t="s">
        <v>337</v>
      </c>
      <c r="N9" s="188" t="s">
        <v>337</v>
      </c>
      <c r="O9" s="188" t="s">
        <v>337</v>
      </c>
      <c r="P9" s="189">
        <v>43441</v>
      </c>
      <c r="Q9" s="113" t="s">
        <v>88</v>
      </c>
      <c r="R9" s="113" t="s">
        <v>119</v>
      </c>
      <c r="S9" s="190">
        <v>12</v>
      </c>
      <c r="T9" s="113" t="s">
        <v>98</v>
      </c>
      <c r="U9" s="113">
        <v>165</v>
      </c>
      <c r="V9" s="113">
        <v>60</v>
      </c>
      <c r="W9" s="113">
        <v>22</v>
      </c>
      <c r="X9" s="113"/>
      <c r="Y9" s="113"/>
      <c r="Z9" s="191">
        <v>0.91666666666666663</v>
      </c>
      <c r="AA9" s="191">
        <v>0.26874999999999999</v>
      </c>
      <c r="AB9" s="113">
        <v>500</v>
      </c>
      <c r="AC9" s="113">
        <v>486.5</v>
      </c>
      <c r="AD9" s="113">
        <v>97</v>
      </c>
      <c r="AE9" s="113">
        <v>13.5</v>
      </c>
      <c r="AF9" s="113"/>
      <c r="AG9" s="192">
        <v>6.9</v>
      </c>
      <c r="AH9" s="192">
        <v>80.5</v>
      </c>
      <c r="AI9" s="192">
        <v>4</v>
      </c>
      <c r="AJ9" s="192">
        <v>2.1</v>
      </c>
      <c r="AK9" s="192">
        <v>47.9</v>
      </c>
      <c r="AL9" s="192">
        <v>26.7</v>
      </c>
      <c r="AM9" s="192">
        <v>23.3</v>
      </c>
      <c r="AN9" s="192">
        <v>61</v>
      </c>
      <c r="AO9" s="192">
        <v>23</v>
      </c>
      <c r="AP9" s="193">
        <v>2.8</v>
      </c>
      <c r="AQ9" s="192">
        <v>44</v>
      </c>
      <c r="AR9" s="192">
        <v>5.4</v>
      </c>
      <c r="AS9" s="113">
        <v>84.3</v>
      </c>
      <c r="AT9" s="113">
        <v>74.599999999999994</v>
      </c>
      <c r="AU9" s="98">
        <v>2.8365878725590954</v>
      </c>
      <c r="AV9" s="98">
        <v>3.1819116135662897</v>
      </c>
      <c r="AW9" s="113">
        <v>0</v>
      </c>
      <c r="AX9" s="113">
        <v>0</v>
      </c>
      <c r="AY9" s="113">
        <v>0</v>
      </c>
      <c r="AZ9" s="113">
        <v>4</v>
      </c>
      <c r="BA9" s="113">
        <v>1</v>
      </c>
      <c r="BB9" s="113">
        <v>7</v>
      </c>
      <c r="BC9" s="113">
        <v>15</v>
      </c>
      <c r="BD9" s="113">
        <v>27</v>
      </c>
      <c r="BE9" s="113">
        <v>13.8</v>
      </c>
      <c r="BF9" s="113">
        <v>18.3</v>
      </c>
      <c r="BG9" s="113">
        <v>3.3</v>
      </c>
      <c r="BH9" s="113">
        <v>3.7</v>
      </c>
      <c r="BI9" s="113">
        <v>3.2</v>
      </c>
      <c r="BJ9" s="113">
        <v>4.4000000000000004</v>
      </c>
      <c r="BK9" s="113">
        <v>1.4</v>
      </c>
      <c r="BL9" s="113">
        <v>2.7</v>
      </c>
      <c r="BM9" s="113">
        <v>16</v>
      </c>
      <c r="BN9" s="113">
        <v>2</v>
      </c>
      <c r="BO9" s="113">
        <v>91</v>
      </c>
      <c r="BP9" s="113">
        <v>96.4</v>
      </c>
      <c r="BQ9" s="113">
        <v>0</v>
      </c>
      <c r="BR9" s="113">
        <v>66</v>
      </c>
      <c r="BS9" s="113">
        <v>113</v>
      </c>
      <c r="BT9" s="113">
        <v>51</v>
      </c>
      <c r="BU9" s="113">
        <v>6.7</v>
      </c>
      <c r="BV9" s="113">
        <v>14.6</v>
      </c>
      <c r="BW9" s="113">
        <v>5.2</v>
      </c>
      <c r="BX9" s="113">
        <v>3.5</v>
      </c>
      <c r="BY9" s="113">
        <v>97.7</v>
      </c>
      <c r="BZ9" s="113">
        <v>99.9</v>
      </c>
      <c r="CA9" s="113">
        <v>97.7</v>
      </c>
      <c r="CB9" s="113">
        <v>100</v>
      </c>
      <c r="CC9" s="113"/>
      <c r="CD9" s="113"/>
      <c r="CE9" s="113"/>
      <c r="CF9" s="113"/>
      <c r="CG9" s="186"/>
      <c r="CH9" s="186"/>
      <c r="CI9" s="113">
        <v>6</v>
      </c>
      <c r="CJ9" s="113">
        <v>10</v>
      </c>
      <c r="CK9" s="173">
        <v>0</v>
      </c>
    </row>
    <row r="10" spans="1:89" x14ac:dyDescent="0.2">
      <c r="A10" s="184">
        <v>9</v>
      </c>
      <c r="B10" s="36">
        <v>9</v>
      </c>
      <c r="C10" t="s">
        <v>120</v>
      </c>
      <c r="D10" s="185" t="s">
        <v>121</v>
      </c>
      <c r="E10" s="186">
        <v>5</v>
      </c>
      <c r="F10" s="187"/>
      <c r="G10" s="187"/>
      <c r="H10" s="187"/>
      <c r="I10" s="188" t="s">
        <v>87</v>
      </c>
      <c r="J10" s="188" t="s">
        <v>94</v>
      </c>
      <c r="K10" s="188" t="s">
        <v>115</v>
      </c>
      <c r="L10" s="188" t="s">
        <v>337</v>
      </c>
      <c r="M10" s="188" t="s">
        <v>337</v>
      </c>
      <c r="N10" s="188" t="s">
        <v>337</v>
      </c>
      <c r="O10" s="188" t="s">
        <v>337</v>
      </c>
      <c r="P10" s="189">
        <v>43438</v>
      </c>
      <c r="Q10" s="113" t="s">
        <v>88</v>
      </c>
      <c r="R10" s="113" t="s">
        <v>122</v>
      </c>
      <c r="S10" s="190">
        <v>6</v>
      </c>
      <c r="T10" s="113" t="s">
        <v>98</v>
      </c>
      <c r="U10" s="113">
        <v>122</v>
      </c>
      <c r="V10" s="113">
        <v>24</v>
      </c>
      <c r="W10" s="113">
        <v>16.100000000000001</v>
      </c>
      <c r="X10" s="113"/>
      <c r="Y10" s="113"/>
      <c r="Z10" s="191">
        <v>0.88888888888888884</v>
      </c>
      <c r="AA10" s="191">
        <v>0.34236111111111112</v>
      </c>
      <c r="AB10" s="113">
        <v>653.4</v>
      </c>
      <c r="AC10" s="113">
        <v>603.5</v>
      </c>
      <c r="AD10" s="113">
        <v>92</v>
      </c>
      <c r="AE10" s="113">
        <v>49.4</v>
      </c>
      <c r="AF10" s="113"/>
      <c r="AG10" s="192">
        <v>22.4</v>
      </c>
      <c r="AH10" s="192">
        <v>149.9</v>
      </c>
      <c r="AI10" s="192">
        <v>7.6</v>
      </c>
      <c r="AJ10" s="192">
        <v>5</v>
      </c>
      <c r="AK10" s="192">
        <v>51.8</v>
      </c>
      <c r="AL10" s="192">
        <v>16.5</v>
      </c>
      <c r="AM10" s="192">
        <v>26.8</v>
      </c>
      <c r="AN10" s="192">
        <v>100</v>
      </c>
      <c r="AO10" s="192">
        <v>23</v>
      </c>
      <c r="AP10" s="193">
        <v>2.1</v>
      </c>
      <c r="AQ10" s="192">
        <v>147</v>
      </c>
      <c r="AR10" s="192">
        <v>14.6</v>
      </c>
      <c r="AS10" s="113">
        <v>126.8</v>
      </c>
      <c r="AT10" s="113">
        <v>68.3</v>
      </c>
      <c r="AU10" s="98">
        <v>2.2866611433305715</v>
      </c>
      <c r="AV10" s="98">
        <v>2.495443247721624</v>
      </c>
      <c r="AW10" s="113">
        <v>0</v>
      </c>
      <c r="AX10" s="113">
        <v>0</v>
      </c>
      <c r="AY10" s="113">
        <v>0</v>
      </c>
      <c r="AZ10" s="113">
        <v>10</v>
      </c>
      <c r="BA10" s="113">
        <v>6</v>
      </c>
      <c r="BB10" s="113">
        <v>10</v>
      </c>
      <c r="BC10" s="113">
        <v>46</v>
      </c>
      <c r="BD10" s="113">
        <v>72</v>
      </c>
      <c r="BE10" s="113">
        <v>12.3</v>
      </c>
      <c r="BF10" s="113">
        <v>25.1</v>
      </c>
      <c r="BG10" s="113">
        <v>7.2</v>
      </c>
      <c r="BH10" s="113">
        <v>7.8</v>
      </c>
      <c r="BI10" s="113">
        <v>6.9</v>
      </c>
      <c r="BJ10" s="113">
        <v>7.9</v>
      </c>
      <c r="BK10" s="113">
        <v>4.7</v>
      </c>
      <c r="BL10" s="113">
        <v>5.4</v>
      </c>
      <c r="BM10" s="113">
        <v>55</v>
      </c>
      <c r="BN10" s="113">
        <v>5.5</v>
      </c>
      <c r="BO10" s="113">
        <v>87</v>
      </c>
      <c r="BP10" s="113">
        <v>96.8</v>
      </c>
      <c r="BQ10" s="113">
        <v>0.1</v>
      </c>
      <c r="BR10" s="113">
        <v>81</v>
      </c>
      <c r="BS10" s="113">
        <v>115</v>
      </c>
      <c r="BT10" s="113">
        <v>64</v>
      </c>
      <c r="BU10" s="113">
        <v>62.8</v>
      </c>
      <c r="BV10" s="113">
        <v>38.6</v>
      </c>
      <c r="BW10" s="113">
        <v>9.8000000000000007</v>
      </c>
      <c r="BX10" s="113">
        <v>4.4000000000000004</v>
      </c>
      <c r="BY10" s="113">
        <v>93.1</v>
      </c>
      <c r="BZ10" s="113">
        <v>100</v>
      </c>
      <c r="CA10" s="113">
        <v>93.1</v>
      </c>
      <c r="CB10" s="113">
        <v>100</v>
      </c>
      <c r="CC10" s="113"/>
      <c r="CD10" s="113"/>
      <c r="CE10" s="113"/>
      <c r="CF10" s="113"/>
      <c r="CG10" s="186"/>
      <c r="CH10" s="186"/>
      <c r="CI10" s="113">
        <v>5</v>
      </c>
      <c r="CJ10" s="113">
        <v>10</v>
      </c>
      <c r="CK10" s="113">
        <v>0</v>
      </c>
    </row>
    <row r="11" spans="1:89" x14ac:dyDescent="0.2">
      <c r="A11" s="184">
        <v>10</v>
      </c>
      <c r="B11" s="36">
        <v>10</v>
      </c>
      <c r="C11" t="s">
        <v>123</v>
      </c>
      <c r="D11" s="185" t="s">
        <v>124</v>
      </c>
      <c r="E11" s="186">
        <v>8</v>
      </c>
      <c r="F11" s="187" t="s">
        <v>110</v>
      </c>
      <c r="G11" s="187" t="s">
        <v>111</v>
      </c>
      <c r="H11" s="187"/>
      <c r="I11" s="188" t="s">
        <v>93</v>
      </c>
      <c r="J11" s="188" t="s">
        <v>337</v>
      </c>
      <c r="K11" s="188" t="s">
        <v>337</v>
      </c>
      <c r="L11" s="188" t="s">
        <v>337</v>
      </c>
      <c r="M11" s="188" t="s">
        <v>337</v>
      </c>
      <c r="N11" s="188" t="s">
        <v>337</v>
      </c>
      <c r="O11" s="188" t="s">
        <v>337</v>
      </c>
      <c r="P11" s="189">
        <v>43434</v>
      </c>
      <c r="Q11" s="113" t="s">
        <v>88</v>
      </c>
      <c r="R11" s="113" t="s">
        <v>125</v>
      </c>
      <c r="S11" s="190">
        <v>8</v>
      </c>
      <c r="T11" s="113" t="s">
        <v>90</v>
      </c>
      <c r="U11" s="113">
        <v>130</v>
      </c>
      <c r="V11" s="113">
        <v>26</v>
      </c>
      <c r="W11" s="113">
        <v>15.4</v>
      </c>
      <c r="X11" s="113"/>
      <c r="Y11" s="113"/>
      <c r="Z11" s="191">
        <v>0.88194444444444453</v>
      </c>
      <c r="AA11" s="191">
        <v>0.2951388888888889</v>
      </c>
      <c r="AB11" s="113">
        <v>595.20000000000005</v>
      </c>
      <c r="AC11" s="113">
        <v>561.6</v>
      </c>
      <c r="AD11" s="113">
        <v>94</v>
      </c>
      <c r="AE11" s="113">
        <v>33.1</v>
      </c>
      <c r="AF11" s="113"/>
      <c r="AG11" s="192">
        <v>0.1</v>
      </c>
      <c r="AH11" s="192">
        <v>131.6</v>
      </c>
      <c r="AI11" s="192">
        <v>5.6</v>
      </c>
      <c r="AJ11" s="192">
        <v>1.4</v>
      </c>
      <c r="AK11" s="192">
        <v>50</v>
      </c>
      <c r="AL11" s="192">
        <v>21.2</v>
      </c>
      <c r="AM11" s="192">
        <v>27.4</v>
      </c>
      <c r="AN11" s="192">
        <v>57</v>
      </c>
      <c r="AO11" s="192">
        <v>20</v>
      </c>
      <c r="AP11" s="193">
        <v>2</v>
      </c>
      <c r="AQ11" s="192">
        <v>126</v>
      </c>
      <c r="AR11" s="192">
        <v>13.5</v>
      </c>
      <c r="AS11" s="113">
        <v>84.4</v>
      </c>
      <c r="AT11" s="113">
        <v>71.2</v>
      </c>
      <c r="AU11" s="98">
        <v>2.1367521367521367</v>
      </c>
      <c r="AV11" s="98">
        <v>2.3504273504273505</v>
      </c>
      <c r="AW11" s="113">
        <v>20</v>
      </c>
      <c r="AX11" s="113">
        <v>2.1</v>
      </c>
      <c r="AY11" s="113">
        <v>0.2</v>
      </c>
      <c r="AZ11" s="113">
        <v>1</v>
      </c>
      <c r="BA11" s="113">
        <v>0</v>
      </c>
      <c r="BB11" s="113">
        <v>2</v>
      </c>
      <c r="BC11" s="113">
        <v>52</v>
      </c>
      <c r="BD11" s="113">
        <v>55</v>
      </c>
      <c r="BE11" s="113">
        <v>15</v>
      </c>
      <c r="BF11" s="113">
        <v>34.799999999999997</v>
      </c>
      <c r="BG11" s="113">
        <v>5.9</v>
      </c>
      <c r="BH11" s="113">
        <v>3.9</v>
      </c>
      <c r="BI11" s="113">
        <v>6.6</v>
      </c>
      <c r="BJ11" s="113">
        <v>3.9</v>
      </c>
      <c r="BK11" s="113">
        <v>8.1999999999999993</v>
      </c>
      <c r="BL11" s="113">
        <v>5.8</v>
      </c>
      <c r="BM11" s="113">
        <v>12</v>
      </c>
      <c r="BN11" s="113">
        <v>1.3</v>
      </c>
      <c r="BO11" s="113">
        <v>90</v>
      </c>
      <c r="BP11" s="113">
        <v>98</v>
      </c>
      <c r="BQ11" s="113">
        <v>0</v>
      </c>
      <c r="BR11" s="113">
        <v>71</v>
      </c>
      <c r="BS11" s="113">
        <v>113</v>
      </c>
      <c r="BT11" s="113">
        <v>54</v>
      </c>
      <c r="BU11" s="113">
        <v>2.4</v>
      </c>
      <c r="BV11" s="113">
        <v>66.7</v>
      </c>
      <c r="BW11" s="113">
        <v>3.2</v>
      </c>
      <c r="BX11" s="113">
        <v>3.9</v>
      </c>
      <c r="BY11" s="113">
        <v>18.399999999999999</v>
      </c>
      <c r="BZ11" s="113">
        <v>100</v>
      </c>
      <c r="CA11" s="113">
        <v>18.399999999999999</v>
      </c>
      <c r="CB11" s="113">
        <v>100</v>
      </c>
      <c r="CC11" s="113"/>
      <c r="CD11" s="113"/>
      <c r="CE11" s="113"/>
      <c r="CF11" s="113"/>
      <c r="CG11" s="186"/>
      <c r="CH11" s="186"/>
      <c r="CI11" s="113">
        <v>8</v>
      </c>
      <c r="CJ11" s="113">
        <v>8</v>
      </c>
      <c r="CK11" s="113">
        <v>2</v>
      </c>
    </row>
    <row r="12" spans="1:89" x14ac:dyDescent="0.2">
      <c r="A12" s="184">
        <v>11</v>
      </c>
      <c r="B12" s="36">
        <v>11</v>
      </c>
      <c r="C12" t="s">
        <v>126</v>
      </c>
      <c r="D12" s="185" t="s">
        <v>127</v>
      </c>
      <c r="E12" s="186">
        <v>13</v>
      </c>
      <c r="F12" s="187"/>
      <c r="G12" s="187"/>
      <c r="H12" s="187"/>
      <c r="I12" s="188" t="s">
        <v>93</v>
      </c>
      <c r="J12" s="188" t="s">
        <v>94</v>
      </c>
      <c r="K12" s="188" t="s">
        <v>337</v>
      </c>
      <c r="L12" s="188" t="s">
        <v>337</v>
      </c>
      <c r="M12" s="188" t="s">
        <v>337</v>
      </c>
      <c r="N12" s="188" t="s">
        <v>337</v>
      </c>
      <c r="O12" s="188" t="s">
        <v>337</v>
      </c>
      <c r="P12" s="189">
        <v>43432</v>
      </c>
      <c r="Q12" s="113" t="s">
        <v>88</v>
      </c>
      <c r="R12" s="113" t="s">
        <v>128</v>
      </c>
      <c r="S12" s="190">
        <v>13</v>
      </c>
      <c r="T12" s="113" t="s">
        <v>98</v>
      </c>
      <c r="U12" s="113">
        <v>174</v>
      </c>
      <c r="V12" s="113">
        <v>64</v>
      </c>
      <c r="W12" s="113">
        <v>21.1</v>
      </c>
      <c r="X12" s="113"/>
      <c r="Y12" s="113"/>
      <c r="Z12" s="191">
        <v>0.85069444444444453</v>
      </c>
      <c r="AA12" s="191">
        <v>0.27083333333333331</v>
      </c>
      <c r="AB12" s="113">
        <v>595.29999999999995</v>
      </c>
      <c r="AC12" s="113">
        <v>538.29999999999995</v>
      </c>
      <c r="AD12" s="113">
        <v>90</v>
      </c>
      <c r="AE12" s="113">
        <v>57</v>
      </c>
      <c r="AF12" s="113"/>
      <c r="AG12" s="192">
        <v>10</v>
      </c>
      <c r="AH12" s="192">
        <v>173.5</v>
      </c>
      <c r="AI12" s="192">
        <v>11.1</v>
      </c>
      <c r="AJ12" s="192">
        <v>8.5</v>
      </c>
      <c r="AK12" s="192">
        <v>51.1</v>
      </c>
      <c r="AL12" s="192">
        <v>22</v>
      </c>
      <c r="AM12" s="192">
        <v>18.399999999999999</v>
      </c>
      <c r="AN12" s="192">
        <v>88</v>
      </c>
      <c r="AO12" s="192">
        <v>37</v>
      </c>
      <c r="AP12" s="193">
        <v>3.7</v>
      </c>
      <c r="AQ12" s="192">
        <v>79</v>
      </c>
      <c r="AR12" s="192">
        <v>8.8000000000000007</v>
      </c>
      <c r="AS12" s="113">
        <v>106.4</v>
      </c>
      <c r="AT12" s="113">
        <v>73.099999999999994</v>
      </c>
      <c r="AU12" s="98">
        <v>4.1240943711684936</v>
      </c>
      <c r="AV12" s="98">
        <v>4.5365038082853433</v>
      </c>
      <c r="AW12" s="113">
        <v>4</v>
      </c>
      <c r="AX12" s="113">
        <v>0.4</v>
      </c>
      <c r="AY12" s="113">
        <v>0.4</v>
      </c>
      <c r="AZ12" s="113">
        <v>3</v>
      </c>
      <c r="BA12" s="113">
        <v>7</v>
      </c>
      <c r="BB12" s="113">
        <v>7</v>
      </c>
      <c r="BC12" s="113">
        <v>37</v>
      </c>
      <c r="BD12" s="113">
        <v>54</v>
      </c>
      <c r="BE12" s="113">
        <v>16.899999999999999</v>
      </c>
      <c r="BF12" s="113">
        <v>29.4</v>
      </c>
      <c r="BG12" s="113">
        <v>6</v>
      </c>
      <c r="BH12" s="113">
        <v>3.6</v>
      </c>
      <c r="BI12" s="113">
        <v>6.6</v>
      </c>
      <c r="BJ12" s="113">
        <v>5.4</v>
      </c>
      <c r="BK12" s="113">
        <v>6.6</v>
      </c>
      <c r="BL12" s="113">
        <v>4.9000000000000004</v>
      </c>
      <c r="BM12" s="113">
        <v>20</v>
      </c>
      <c r="BN12" s="113">
        <v>2.2000000000000002</v>
      </c>
      <c r="BO12" s="113">
        <v>90</v>
      </c>
      <c r="BP12" s="113">
        <v>96.5</v>
      </c>
      <c r="BQ12" s="113">
        <v>0</v>
      </c>
      <c r="BR12" s="113">
        <v>60</v>
      </c>
      <c r="BS12" s="113">
        <v>109</v>
      </c>
      <c r="BT12" s="113">
        <v>47</v>
      </c>
      <c r="BU12" s="113">
        <v>98.4</v>
      </c>
      <c r="BV12" s="113">
        <v>63</v>
      </c>
      <c r="BW12" s="113">
        <v>41.3</v>
      </c>
      <c r="BX12" s="113">
        <v>4.5999999999999996</v>
      </c>
      <c r="BY12" s="113">
        <v>48.9</v>
      </c>
      <c r="BZ12" s="113">
        <v>84.3</v>
      </c>
      <c r="CA12" s="113">
        <v>48.9</v>
      </c>
      <c r="CB12" s="113">
        <v>100</v>
      </c>
      <c r="CC12" s="113"/>
      <c r="CD12" s="113"/>
      <c r="CE12" s="113" t="s">
        <v>79</v>
      </c>
      <c r="CF12" s="113"/>
      <c r="CG12" s="186"/>
      <c r="CH12" s="186"/>
      <c r="CI12" s="113" t="s">
        <v>129</v>
      </c>
      <c r="CJ12" s="113" t="s">
        <v>129</v>
      </c>
      <c r="CK12" s="113" t="s">
        <v>129</v>
      </c>
    </row>
    <row r="13" spans="1:89" x14ac:dyDescent="0.2">
      <c r="A13" s="184">
        <v>12</v>
      </c>
      <c r="B13" s="36">
        <v>12</v>
      </c>
      <c r="C13" t="s">
        <v>130</v>
      </c>
      <c r="D13" s="185" t="s">
        <v>131</v>
      </c>
      <c r="E13" s="186">
        <v>8</v>
      </c>
      <c r="F13" s="187"/>
      <c r="G13" s="187"/>
      <c r="H13" s="187"/>
      <c r="I13" s="188" t="s">
        <v>96</v>
      </c>
      <c r="J13" s="188" t="s">
        <v>115</v>
      </c>
      <c r="K13" s="188" t="s">
        <v>337</v>
      </c>
      <c r="L13" s="188" t="s">
        <v>337</v>
      </c>
      <c r="M13" s="188" t="s">
        <v>337</v>
      </c>
      <c r="N13" s="188" t="s">
        <v>337</v>
      </c>
      <c r="O13" s="188" t="s">
        <v>337</v>
      </c>
      <c r="P13" s="189">
        <v>43420</v>
      </c>
      <c r="Q13" s="113" t="s">
        <v>88</v>
      </c>
      <c r="R13" s="113" t="s">
        <v>132</v>
      </c>
      <c r="S13" s="190">
        <v>8</v>
      </c>
      <c r="T13" s="113" t="s">
        <v>98</v>
      </c>
      <c r="U13" s="113">
        <v>125</v>
      </c>
      <c r="V13" s="113">
        <v>26</v>
      </c>
      <c r="W13" s="113">
        <v>16.600000000000001</v>
      </c>
      <c r="X13" s="113"/>
      <c r="Y13" s="113"/>
      <c r="Z13" s="191">
        <v>0.88541666666666663</v>
      </c>
      <c r="AA13" s="191">
        <v>0.33819444444444446</v>
      </c>
      <c r="AB13" s="113">
        <v>652.70000000000005</v>
      </c>
      <c r="AC13" s="113">
        <v>573</v>
      </c>
      <c r="AD13" s="113">
        <v>88</v>
      </c>
      <c r="AE13" s="113">
        <v>79.7</v>
      </c>
      <c r="AF13" s="113"/>
      <c r="AG13" s="192">
        <v>20.2</v>
      </c>
      <c r="AH13" s="192">
        <v>173.2</v>
      </c>
      <c r="AI13" s="192">
        <v>12.2</v>
      </c>
      <c r="AJ13" s="192">
        <v>5</v>
      </c>
      <c r="AK13" s="192">
        <v>45.5</v>
      </c>
      <c r="AL13" s="192">
        <v>20.399999999999999</v>
      </c>
      <c r="AM13" s="192">
        <v>29.1</v>
      </c>
      <c r="AN13" s="192">
        <v>96</v>
      </c>
      <c r="AO13" s="192">
        <v>36</v>
      </c>
      <c r="AP13" s="193">
        <v>3.3</v>
      </c>
      <c r="AQ13" s="192">
        <v>118</v>
      </c>
      <c r="AR13" s="192">
        <v>12.4</v>
      </c>
      <c r="AS13" s="113">
        <v>125.1</v>
      </c>
      <c r="AT13" s="113">
        <v>65.900000000000006</v>
      </c>
      <c r="AU13" s="98">
        <v>3.7696335078534031</v>
      </c>
      <c r="AV13" s="98">
        <v>4.1151832460732987</v>
      </c>
      <c r="AW13" s="113">
        <v>104</v>
      </c>
      <c r="AX13" s="113">
        <v>10.9</v>
      </c>
      <c r="AY13" s="113">
        <v>2.7</v>
      </c>
      <c r="AZ13" s="113">
        <v>5</v>
      </c>
      <c r="BA13" s="113">
        <v>2</v>
      </c>
      <c r="BB13" s="113">
        <v>3</v>
      </c>
      <c r="BC13" s="113">
        <v>14</v>
      </c>
      <c r="BD13" s="113">
        <v>24</v>
      </c>
      <c r="BE13" s="113">
        <v>12.6</v>
      </c>
      <c r="BF13" s="113">
        <v>28.1</v>
      </c>
      <c r="BG13" s="113">
        <v>2.5</v>
      </c>
      <c r="BH13" s="113">
        <v>3.2</v>
      </c>
      <c r="BI13" s="113">
        <v>2.2000000000000002</v>
      </c>
      <c r="BJ13" s="113">
        <v>3.8</v>
      </c>
      <c r="BK13" s="113">
        <v>1.4</v>
      </c>
      <c r="BL13" s="113">
        <v>1.8</v>
      </c>
      <c r="BM13" s="113">
        <v>8</v>
      </c>
      <c r="BN13" s="113">
        <v>0.8</v>
      </c>
      <c r="BO13" s="113">
        <v>90</v>
      </c>
      <c r="BP13" s="113">
        <v>98</v>
      </c>
      <c r="BQ13" s="113">
        <v>0</v>
      </c>
      <c r="BR13" s="113">
        <v>66</v>
      </c>
      <c r="BS13" s="113">
        <v>124</v>
      </c>
      <c r="BT13" s="113">
        <v>52</v>
      </c>
      <c r="BU13" s="113">
        <v>0.1</v>
      </c>
      <c r="BV13" s="113">
        <v>100</v>
      </c>
      <c r="BW13" s="113">
        <v>6.5</v>
      </c>
      <c r="BX13" s="113">
        <v>3.7</v>
      </c>
      <c r="BY13" s="113">
        <v>80.400000000000006</v>
      </c>
      <c r="BZ13" s="113">
        <v>99.2</v>
      </c>
      <c r="CA13" s="113">
        <v>80.400000000000006</v>
      </c>
      <c r="CB13" s="113">
        <v>100</v>
      </c>
      <c r="CC13" s="113"/>
      <c r="CD13" s="113"/>
      <c r="CE13" s="113"/>
      <c r="CF13" s="113"/>
      <c r="CG13" s="186"/>
      <c r="CH13" s="186"/>
      <c r="CI13" s="113">
        <v>10</v>
      </c>
      <c r="CJ13" s="113">
        <v>10</v>
      </c>
      <c r="CK13" s="113">
        <v>0</v>
      </c>
    </row>
    <row r="14" spans="1:89" x14ac:dyDescent="0.2">
      <c r="A14" s="184">
        <v>13</v>
      </c>
      <c r="B14" s="36">
        <v>13</v>
      </c>
      <c r="C14" t="s">
        <v>133</v>
      </c>
      <c r="D14" s="185" t="s">
        <v>134</v>
      </c>
      <c r="E14" s="186">
        <v>9</v>
      </c>
      <c r="F14" s="187" t="s">
        <v>110</v>
      </c>
      <c r="G14" s="187" t="s">
        <v>111</v>
      </c>
      <c r="H14" s="187"/>
      <c r="I14" s="188" t="s">
        <v>87</v>
      </c>
      <c r="J14" s="188" t="s">
        <v>93</v>
      </c>
      <c r="K14" s="188" t="s">
        <v>94</v>
      </c>
      <c r="L14" s="188" t="s">
        <v>96</v>
      </c>
      <c r="M14" s="188" t="s">
        <v>115</v>
      </c>
      <c r="N14" s="188" t="s">
        <v>337</v>
      </c>
      <c r="O14" s="188" t="s">
        <v>337</v>
      </c>
      <c r="P14" s="189">
        <v>43419</v>
      </c>
      <c r="Q14" s="113" t="s">
        <v>88</v>
      </c>
      <c r="R14" s="113" t="s">
        <v>135</v>
      </c>
      <c r="S14" s="190">
        <v>9</v>
      </c>
      <c r="T14" s="113" t="s">
        <v>98</v>
      </c>
      <c r="U14" s="113">
        <v>147</v>
      </c>
      <c r="V14" s="113">
        <v>46</v>
      </c>
      <c r="W14" s="113">
        <v>21.3</v>
      </c>
      <c r="X14" s="113"/>
      <c r="Y14" s="113"/>
      <c r="Z14" s="191">
        <v>0.875</v>
      </c>
      <c r="AA14" s="191">
        <v>0.35069444444444442</v>
      </c>
      <c r="AB14" s="113">
        <v>657</v>
      </c>
      <c r="AC14" s="113">
        <v>446.5</v>
      </c>
      <c r="AD14" s="113">
        <v>68</v>
      </c>
      <c r="AE14" s="113">
        <v>210.5</v>
      </c>
      <c r="AF14" s="113"/>
      <c r="AG14" s="192">
        <v>28</v>
      </c>
      <c r="AH14" s="192">
        <v>125.5</v>
      </c>
      <c r="AI14" s="192">
        <v>34.799999999999997</v>
      </c>
      <c r="AJ14" s="192">
        <v>7.3</v>
      </c>
      <c r="AK14" s="192">
        <v>43.2</v>
      </c>
      <c r="AL14" s="192">
        <v>38</v>
      </c>
      <c r="AM14" s="192">
        <v>11.5</v>
      </c>
      <c r="AN14" s="192">
        <v>82</v>
      </c>
      <c r="AO14" s="192">
        <v>19</v>
      </c>
      <c r="AP14" s="193">
        <v>1.7</v>
      </c>
      <c r="AQ14" s="192">
        <v>96</v>
      </c>
      <c r="AR14" s="192">
        <v>12.9</v>
      </c>
      <c r="AS14" s="113">
        <v>93.5</v>
      </c>
      <c r="AT14" s="113">
        <v>81.2</v>
      </c>
      <c r="AU14" s="98">
        <v>2.5531914893617023</v>
      </c>
      <c r="AV14" s="98">
        <v>2.7816349384098542</v>
      </c>
      <c r="AW14" s="113">
        <v>27</v>
      </c>
      <c r="AX14" s="113">
        <v>3.6</v>
      </c>
      <c r="AY14" s="113">
        <v>0.7</v>
      </c>
      <c r="AZ14" s="113">
        <v>0</v>
      </c>
      <c r="BA14" s="113">
        <v>6</v>
      </c>
      <c r="BB14" s="113">
        <v>3</v>
      </c>
      <c r="BC14" s="113">
        <v>51</v>
      </c>
      <c r="BD14" s="113">
        <v>60</v>
      </c>
      <c r="BE14" s="113">
        <v>9.1</v>
      </c>
      <c r="BF14" s="113">
        <v>25.7</v>
      </c>
      <c r="BG14" s="113">
        <v>8.1</v>
      </c>
      <c r="BH14" s="113">
        <v>14</v>
      </c>
      <c r="BI14" s="113">
        <v>7.3</v>
      </c>
      <c r="BJ14" s="113">
        <v>11.1</v>
      </c>
      <c r="BK14" s="113">
        <v>2.9</v>
      </c>
      <c r="BL14" s="113">
        <v>7.3</v>
      </c>
      <c r="BM14" s="113">
        <v>20</v>
      </c>
      <c r="BN14" s="113">
        <v>2.7</v>
      </c>
      <c r="BO14" s="113">
        <v>92</v>
      </c>
      <c r="BP14" s="113">
        <v>96.7</v>
      </c>
      <c r="BQ14" s="113">
        <v>0</v>
      </c>
      <c r="BR14" s="113">
        <v>87</v>
      </c>
      <c r="BS14" s="113">
        <v>126</v>
      </c>
      <c r="BT14" s="113">
        <v>72</v>
      </c>
      <c r="BU14" s="113">
        <v>150.69999999999999</v>
      </c>
      <c r="BV14" s="113">
        <v>73.5</v>
      </c>
      <c r="BW14" s="113">
        <v>22.9</v>
      </c>
      <c r="BX14" s="113">
        <v>3.8</v>
      </c>
      <c r="BY14" s="113">
        <v>96.2</v>
      </c>
      <c r="BZ14" s="113">
        <v>97.7</v>
      </c>
      <c r="CA14" s="113">
        <v>96.2</v>
      </c>
      <c r="CB14" s="113">
        <v>100</v>
      </c>
      <c r="CC14" s="113"/>
      <c r="CD14" s="113" t="s">
        <v>136</v>
      </c>
      <c r="CE14" s="113"/>
      <c r="CF14" s="113"/>
      <c r="CG14" s="186"/>
      <c r="CH14" s="186"/>
      <c r="CI14" s="113" t="s">
        <v>129</v>
      </c>
      <c r="CJ14" s="113">
        <v>0</v>
      </c>
      <c r="CK14" s="113">
        <v>10</v>
      </c>
    </row>
    <row r="15" spans="1:89" x14ac:dyDescent="0.2">
      <c r="A15" s="184">
        <v>14</v>
      </c>
      <c r="B15" s="36">
        <v>14</v>
      </c>
      <c r="C15" t="s">
        <v>137</v>
      </c>
      <c r="D15" s="185" t="s">
        <v>138</v>
      </c>
      <c r="E15" s="186">
        <v>4</v>
      </c>
      <c r="F15" s="187" t="s">
        <v>110</v>
      </c>
      <c r="G15" s="187" t="s">
        <v>111</v>
      </c>
      <c r="H15" s="187"/>
      <c r="I15" s="188" t="s">
        <v>93</v>
      </c>
      <c r="J15" s="188" t="s">
        <v>139</v>
      </c>
      <c r="K15" s="188" t="s">
        <v>337</v>
      </c>
      <c r="L15" s="188" t="s">
        <v>337</v>
      </c>
      <c r="M15" s="188" t="s">
        <v>337</v>
      </c>
      <c r="N15" s="188" t="s">
        <v>337</v>
      </c>
      <c r="O15" s="188" t="s">
        <v>337</v>
      </c>
      <c r="P15" s="189">
        <v>43417</v>
      </c>
      <c r="Q15" s="113" t="s">
        <v>88</v>
      </c>
      <c r="R15" s="113" t="s">
        <v>140</v>
      </c>
      <c r="S15" s="190">
        <v>4</v>
      </c>
      <c r="T15" s="113" t="s">
        <v>98</v>
      </c>
      <c r="U15" s="113">
        <v>107</v>
      </c>
      <c r="V15" s="113">
        <v>18.399999999999999</v>
      </c>
      <c r="W15" s="113">
        <v>16.100000000000001</v>
      </c>
      <c r="X15" s="113"/>
      <c r="Y15" s="113"/>
      <c r="Z15" s="191">
        <v>0.82291666666666663</v>
      </c>
      <c r="AA15" s="191">
        <v>0.30833333333333335</v>
      </c>
      <c r="AB15" s="113">
        <v>678</v>
      </c>
      <c r="AC15" s="113">
        <v>633</v>
      </c>
      <c r="AD15" s="113">
        <v>93</v>
      </c>
      <c r="AE15" s="113">
        <v>45</v>
      </c>
      <c r="AF15" s="113"/>
      <c r="AG15" s="192">
        <v>21</v>
      </c>
      <c r="AH15" s="192">
        <v>179</v>
      </c>
      <c r="AI15" s="192">
        <v>9.4</v>
      </c>
      <c r="AJ15" s="192">
        <v>4.7</v>
      </c>
      <c r="AK15" s="192">
        <v>63</v>
      </c>
      <c r="AL15" s="192">
        <v>18</v>
      </c>
      <c r="AM15" s="192">
        <v>14.4</v>
      </c>
      <c r="AN15" s="192">
        <v>114</v>
      </c>
      <c r="AO15" s="192">
        <v>42</v>
      </c>
      <c r="AP15" s="193">
        <v>3.7</v>
      </c>
      <c r="AQ15" s="192">
        <v>203</v>
      </c>
      <c r="AR15" s="192">
        <v>19.2</v>
      </c>
      <c r="AS15" s="113">
        <v>128.4</v>
      </c>
      <c r="AT15" s="113">
        <v>81</v>
      </c>
      <c r="AU15" s="98">
        <v>3.9810426540284358</v>
      </c>
      <c r="AV15" s="98">
        <v>4.3317535545023693</v>
      </c>
      <c r="AW15" s="113">
        <v>214</v>
      </c>
      <c r="AX15" s="113">
        <v>19.7</v>
      </c>
      <c r="AY15" s="113">
        <v>8.1999999999999993</v>
      </c>
      <c r="AZ15" s="113">
        <v>1</v>
      </c>
      <c r="BA15" s="113">
        <v>1</v>
      </c>
      <c r="BB15" s="113">
        <v>1</v>
      </c>
      <c r="BC15" s="113">
        <v>38</v>
      </c>
      <c r="BD15" s="113">
        <v>41</v>
      </c>
      <c r="BE15" s="113">
        <v>10</v>
      </c>
      <c r="BF15" s="113">
        <v>25.4</v>
      </c>
      <c r="BG15" s="113">
        <v>3.9</v>
      </c>
      <c r="BH15" s="113">
        <v>3.3</v>
      </c>
      <c r="BI15" s="113">
        <v>4</v>
      </c>
      <c r="BJ15" s="113"/>
      <c r="BK15" s="113"/>
      <c r="BL15" s="113">
        <v>4</v>
      </c>
      <c r="BM15" s="113">
        <v>6</v>
      </c>
      <c r="BN15" s="113">
        <v>0.6</v>
      </c>
      <c r="BO15" s="113">
        <v>89</v>
      </c>
      <c r="BP15" s="113">
        <v>96.3</v>
      </c>
      <c r="BQ15" s="113">
        <v>0.1</v>
      </c>
      <c r="BR15" s="113">
        <v>106</v>
      </c>
      <c r="BS15" s="113">
        <v>144</v>
      </c>
      <c r="BT15" s="113">
        <v>74</v>
      </c>
      <c r="BU15" s="113">
        <v>6.9</v>
      </c>
      <c r="BV15" s="113">
        <v>34.700000000000003</v>
      </c>
      <c r="BW15" s="113">
        <v>0</v>
      </c>
      <c r="BX15" s="113">
        <v>4.5</v>
      </c>
      <c r="BY15" s="113">
        <v>100</v>
      </c>
      <c r="BZ15" s="113">
        <v>100</v>
      </c>
      <c r="CA15" s="113">
        <v>100</v>
      </c>
      <c r="CB15" s="113">
        <v>100</v>
      </c>
      <c r="CC15" s="113"/>
      <c r="CD15" s="113"/>
      <c r="CE15" s="113"/>
      <c r="CF15" s="113"/>
      <c r="CG15" s="186"/>
      <c r="CH15" s="186"/>
      <c r="CI15" s="113">
        <v>6</v>
      </c>
      <c r="CJ15" s="113">
        <v>5</v>
      </c>
      <c r="CK15" s="113">
        <v>4</v>
      </c>
    </row>
    <row r="16" spans="1:89" x14ac:dyDescent="0.2">
      <c r="A16" s="184">
        <v>15</v>
      </c>
      <c r="B16" s="36">
        <v>15</v>
      </c>
      <c r="C16" t="s">
        <v>141</v>
      </c>
      <c r="D16" s="185" t="s">
        <v>142</v>
      </c>
      <c r="E16" s="186">
        <v>6</v>
      </c>
      <c r="F16" s="187"/>
      <c r="G16" s="187"/>
      <c r="H16" s="187"/>
      <c r="I16" s="188" t="s">
        <v>87</v>
      </c>
      <c r="J16" s="188" t="s">
        <v>93</v>
      </c>
      <c r="K16" s="188" t="s">
        <v>95</v>
      </c>
      <c r="L16" s="188" t="s">
        <v>337</v>
      </c>
      <c r="M16" s="188" t="s">
        <v>337</v>
      </c>
      <c r="N16" s="188" t="s">
        <v>337</v>
      </c>
      <c r="O16" s="188" t="s">
        <v>337</v>
      </c>
      <c r="P16" s="189">
        <v>43411</v>
      </c>
      <c r="Q16" s="113" t="s">
        <v>88</v>
      </c>
      <c r="R16" s="113" t="s">
        <v>143</v>
      </c>
      <c r="S16" s="190">
        <v>6</v>
      </c>
      <c r="T16" s="113" t="s">
        <v>90</v>
      </c>
      <c r="U16" s="113">
        <v>119</v>
      </c>
      <c r="V16" s="113">
        <v>22</v>
      </c>
      <c r="W16" s="113">
        <v>15.5</v>
      </c>
      <c r="X16" s="113"/>
      <c r="Y16" s="113"/>
      <c r="Z16" s="191">
        <v>0.89166666666666661</v>
      </c>
      <c r="AA16" s="191">
        <v>0.2986111111111111</v>
      </c>
      <c r="AB16" s="113">
        <v>538.5</v>
      </c>
      <c r="AC16" s="113">
        <v>523.5</v>
      </c>
      <c r="AD16" s="113">
        <v>97</v>
      </c>
      <c r="AE16" s="113">
        <v>15</v>
      </c>
      <c r="AF16" s="113"/>
      <c r="AG16" s="192">
        <v>46.5</v>
      </c>
      <c r="AH16" s="192">
        <v>196.5</v>
      </c>
      <c r="AI16" s="192">
        <v>10.5</v>
      </c>
      <c r="AJ16" s="192">
        <v>3.2</v>
      </c>
      <c r="AK16" s="192">
        <v>51.2</v>
      </c>
      <c r="AL16" s="192">
        <v>23.7</v>
      </c>
      <c r="AM16" s="192">
        <v>22</v>
      </c>
      <c r="AN16" s="192">
        <v>50</v>
      </c>
      <c r="AO16" s="192">
        <v>15</v>
      </c>
      <c r="AP16" s="193">
        <v>1.7</v>
      </c>
      <c r="AQ16" s="192">
        <v>93</v>
      </c>
      <c r="AR16" s="192">
        <v>10.7</v>
      </c>
      <c r="AS16" s="113">
        <v>72</v>
      </c>
      <c r="AT16" s="113">
        <v>74.900000000000006</v>
      </c>
      <c r="AU16" s="98">
        <v>1.7191977077363896</v>
      </c>
      <c r="AV16" s="98">
        <v>1.9140401146131805</v>
      </c>
      <c r="AW16" s="113">
        <v>47</v>
      </c>
      <c r="AX16" s="113">
        <v>5.4</v>
      </c>
      <c r="AY16" s="113">
        <v>2.4</v>
      </c>
      <c r="AZ16" s="113">
        <v>6</v>
      </c>
      <c r="BA16" s="113">
        <v>2</v>
      </c>
      <c r="BB16" s="113">
        <v>2</v>
      </c>
      <c r="BC16" s="113">
        <v>12</v>
      </c>
      <c r="BD16" s="113">
        <v>22</v>
      </c>
      <c r="BE16" s="113">
        <v>11.8</v>
      </c>
      <c r="BF16" s="113">
        <v>23.2</v>
      </c>
      <c r="BG16" s="113">
        <v>2.5</v>
      </c>
      <c r="BH16" s="113">
        <v>4.7</v>
      </c>
      <c r="BI16" s="113">
        <v>1.9</v>
      </c>
      <c r="BJ16" s="113">
        <v>3.4</v>
      </c>
      <c r="BK16" s="113">
        <v>1.9</v>
      </c>
      <c r="BL16" s="113">
        <v>2.2000000000000002</v>
      </c>
      <c r="BM16" s="113">
        <v>5</v>
      </c>
      <c r="BN16" s="113">
        <v>0.6</v>
      </c>
      <c r="BO16" s="113">
        <v>94</v>
      </c>
      <c r="BP16" s="113">
        <v>97.7</v>
      </c>
      <c r="BQ16" s="113">
        <v>0</v>
      </c>
      <c r="BR16" s="113">
        <v>72</v>
      </c>
      <c r="BS16" s="113">
        <v>117</v>
      </c>
      <c r="BT16" s="113">
        <v>51</v>
      </c>
      <c r="BU16" s="113">
        <v>1.9</v>
      </c>
      <c r="BV16" s="113">
        <v>61.8</v>
      </c>
      <c r="BW16" s="113">
        <v>4</v>
      </c>
      <c r="BX16" s="113">
        <v>3.2</v>
      </c>
      <c r="BY16" s="113">
        <v>99.5</v>
      </c>
      <c r="BZ16" s="113">
        <v>99.5</v>
      </c>
      <c r="CA16" s="113">
        <v>100</v>
      </c>
      <c r="CB16" s="113">
        <v>100</v>
      </c>
      <c r="CC16" s="113"/>
      <c r="CD16" s="113" t="s">
        <v>136</v>
      </c>
      <c r="CE16" s="113"/>
      <c r="CF16" s="113"/>
      <c r="CG16" s="186"/>
      <c r="CH16" s="186"/>
      <c r="CI16" s="113" t="s">
        <v>129</v>
      </c>
      <c r="CJ16" s="113" t="s">
        <v>129</v>
      </c>
      <c r="CK16" s="113" t="s">
        <v>129</v>
      </c>
    </row>
    <row r="17" spans="1:89" x14ac:dyDescent="0.2">
      <c r="A17" s="184">
        <v>16</v>
      </c>
      <c r="B17" s="36">
        <v>16</v>
      </c>
      <c r="C17" t="s">
        <v>144</v>
      </c>
      <c r="D17" s="185" t="s">
        <v>145</v>
      </c>
      <c r="E17" s="186">
        <v>9</v>
      </c>
      <c r="F17" s="187"/>
      <c r="G17" s="187"/>
      <c r="H17" s="187"/>
      <c r="I17" s="188" t="s">
        <v>96</v>
      </c>
      <c r="J17" s="188" t="s">
        <v>115</v>
      </c>
      <c r="K17" s="188" t="s">
        <v>337</v>
      </c>
      <c r="L17" s="188" t="s">
        <v>337</v>
      </c>
      <c r="M17" s="188" t="s">
        <v>337</v>
      </c>
      <c r="N17" s="188" t="s">
        <v>337</v>
      </c>
      <c r="O17" s="188" t="s">
        <v>337</v>
      </c>
      <c r="P17" s="189">
        <v>43410</v>
      </c>
      <c r="Q17" s="113" t="s">
        <v>88</v>
      </c>
      <c r="R17" s="113" t="s">
        <v>146</v>
      </c>
      <c r="S17" s="190">
        <v>9</v>
      </c>
      <c r="T17" s="113" t="s">
        <v>98</v>
      </c>
      <c r="U17" s="113">
        <v>137</v>
      </c>
      <c r="V17" s="113">
        <v>37</v>
      </c>
      <c r="W17" s="113">
        <v>19.7</v>
      </c>
      <c r="X17" s="113"/>
      <c r="Y17" s="113"/>
      <c r="Z17" s="191">
        <v>0.92986111111111114</v>
      </c>
      <c r="AA17" s="191">
        <v>0.29444444444444445</v>
      </c>
      <c r="AB17" s="113">
        <v>499</v>
      </c>
      <c r="AC17" s="113">
        <v>468</v>
      </c>
      <c r="AD17" s="113">
        <v>94</v>
      </c>
      <c r="AE17" s="113">
        <v>57</v>
      </c>
      <c r="AF17" s="113"/>
      <c r="AG17" s="192">
        <v>17.5</v>
      </c>
      <c r="AH17" s="192">
        <v>112</v>
      </c>
      <c r="AI17" s="192">
        <v>10.9</v>
      </c>
      <c r="AJ17" s="192">
        <v>3.4</v>
      </c>
      <c r="AK17" s="192">
        <v>60.6</v>
      </c>
      <c r="AL17" s="192">
        <v>20.399999999999999</v>
      </c>
      <c r="AM17" s="192">
        <v>15.6</v>
      </c>
      <c r="AN17" s="192">
        <v>57</v>
      </c>
      <c r="AO17" s="192">
        <v>19</v>
      </c>
      <c r="AP17" s="193">
        <v>2.2999999999999998</v>
      </c>
      <c r="AQ17" s="192">
        <v>138</v>
      </c>
      <c r="AR17" s="192">
        <v>17.7</v>
      </c>
      <c r="AS17" s="113">
        <v>72.599999999999994</v>
      </c>
      <c r="AT17" s="113">
        <v>81</v>
      </c>
      <c r="AU17" s="98">
        <v>2.4358974358974357</v>
      </c>
      <c r="AV17" s="98">
        <v>2.7307692307692308</v>
      </c>
      <c r="AW17" s="113">
        <v>273</v>
      </c>
      <c r="AX17" s="113">
        <v>35</v>
      </c>
      <c r="AY17" s="113">
        <v>10.9</v>
      </c>
      <c r="AZ17" s="113">
        <v>8</v>
      </c>
      <c r="BA17" s="113">
        <v>1</v>
      </c>
      <c r="BB17" s="113">
        <v>6</v>
      </c>
      <c r="BC17" s="113">
        <v>21</v>
      </c>
      <c r="BD17" s="113">
        <v>36</v>
      </c>
      <c r="BE17" s="113">
        <v>11.9</v>
      </c>
      <c r="BF17" s="113">
        <v>17.5</v>
      </c>
      <c r="BG17" s="113">
        <v>4.5999999999999996</v>
      </c>
      <c r="BH17" s="113">
        <v>2.5</v>
      </c>
      <c r="BI17" s="113">
        <v>5</v>
      </c>
      <c r="BJ17" s="113">
        <v>5.9</v>
      </c>
      <c r="BK17" s="113">
        <v>2.2999999999999998</v>
      </c>
      <c r="BL17" s="113">
        <v>2.9</v>
      </c>
      <c r="BM17" s="113">
        <v>13</v>
      </c>
      <c r="BN17" s="113">
        <v>1.7</v>
      </c>
      <c r="BO17" s="113">
        <v>65</v>
      </c>
      <c r="BP17" s="113">
        <v>96.2</v>
      </c>
      <c r="BQ17" s="113">
        <v>0.1</v>
      </c>
      <c r="BR17" s="113">
        <v>67</v>
      </c>
      <c r="BS17" s="113">
        <v>108</v>
      </c>
      <c r="BT17" s="113">
        <v>50</v>
      </c>
      <c r="BU17" s="113">
        <v>10.5</v>
      </c>
      <c r="BV17" s="113">
        <v>72.599999999999994</v>
      </c>
      <c r="BW17" s="113">
        <v>4.7</v>
      </c>
      <c r="BX17" s="113">
        <v>3.2</v>
      </c>
      <c r="BY17" s="113">
        <v>61.2</v>
      </c>
      <c r="BZ17" s="113">
        <v>92.4</v>
      </c>
      <c r="CA17" s="113">
        <v>61.2</v>
      </c>
      <c r="CB17" s="113">
        <v>100</v>
      </c>
      <c r="CC17" s="113"/>
      <c r="CD17" s="113"/>
      <c r="CE17" s="113"/>
      <c r="CF17" s="113"/>
      <c r="CG17" s="186"/>
      <c r="CH17" s="186"/>
      <c r="CI17" s="113">
        <v>8</v>
      </c>
      <c r="CJ17" s="113">
        <v>9</v>
      </c>
      <c r="CK17" s="113">
        <v>6</v>
      </c>
    </row>
    <row r="18" spans="1:89" x14ac:dyDescent="0.2">
      <c r="A18" s="184">
        <v>17</v>
      </c>
      <c r="B18" s="36">
        <v>17</v>
      </c>
      <c r="C18" t="s">
        <v>147</v>
      </c>
      <c r="D18" s="185" t="s">
        <v>148</v>
      </c>
      <c r="E18" s="186">
        <v>8</v>
      </c>
      <c r="F18" s="187"/>
      <c r="G18" s="187"/>
      <c r="H18" s="187"/>
      <c r="I18" s="188" t="s">
        <v>93</v>
      </c>
      <c r="J18" s="188" t="s">
        <v>95</v>
      </c>
      <c r="K18" s="188" t="s">
        <v>139</v>
      </c>
      <c r="L18" s="188" t="s">
        <v>115</v>
      </c>
      <c r="M18" s="188" t="s">
        <v>337</v>
      </c>
      <c r="N18" s="188" t="s">
        <v>337</v>
      </c>
      <c r="O18" s="188" t="s">
        <v>337</v>
      </c>
      <c r="P18" s="189">
        <v>43406</v>
      </c>
      <c r="Q18" s="113" t="s">
        <v>88</v>
      </c>
      <c r="R18" s="194" t="s">
        <v>149</v>
      </c>
      <c r="S18" s="190">
        <v>8</v>
      </c>
      <c r="T18" s="113" t="s">
        <v>90</v>
      </c>
      <c r="U18" s="113">
        <v>133</v>
      </c>
      <c r="V18" s="113">
        <v>31</v>
      </c>
      <c r="W18" s="113">
        <v>17.5</v>
      </c>
      <c r="X18" s="113"/>
      <c r="Y18" s="113"/>
      <c r="Z18" s="191">
        <v>0.92638888888888893</v>
      </c>
      <c r="AA18" s="191">
        <v>0.38125000000000003</v>
      </c>
      <c r="AB18" s="113">
        <v>642.1</v>
      </c>
      <c r="AC18" s="113">
        <v>558.6</v>
      </c>
      <c r="AD18" s="113">
        <v>87</v>
      </c>
      <c r="AE18" s="113">
        <v>83.5</v>
      </c>
      <c r="AF18" s="113"/>
      <c r="AG18" s="192">
        <v>12.6</v>
      </c>
      <c r="AH18" s="192">
        <v>182</v>
      </c>
      <c r="AI18" s="192">
        <v>14.7</v>
      </c>
      <c r="AJ18" s="192">
        <v>5.8</v>
      </c>
      <c r="AK18" s="192">
        <v>51</v>
      </c>
      <c r="AL18" s="192">
        <v>20.100000000000001</v>
      </c>
      <c r="AM18" s="192">
        <v>23.1</v>
      </c>
      <c r="AN18" s="192">
        <v>52</v>
      </c>
      <c r="AO18" s="192">
        <v>12</v>
      </c>
      <c r="AP18" s="193">
        <v>1.1000000000000001</v>
      </c>
      <c r="AQ18" s="192">
        <v>68</v>
      </c>
      <c r="AR18" s="192">
        <v>7.3</v>
      </c>
      <c r="AS18" s="113">
        <v>75.099999999999994</v>
      </c>
      <c r="AT18" s="113">
        <v>71.099999999999994</v>
      </c>
      <c r="AU18" s="98">
        <v>1.2889366272824918</v>
      </c>
      <c r="AV18" s="98">
        <v>1.4070891514500536</v>
      </c>
      <c r="AW18" s="113">
        <v>2</v>
      </c>
      <c r="AX18" s="113">
        <v>0</v>
      </c>
      <c r="AY18" s="113">
        <v>0</v>
      </c>
      <c r="AZ18" s="113">
        <v>4</v>
      </c>
      <c r="BA18" s="113">
        <v>1</v>
      </c>
      <c r="BB18" s="113">
        <v>3</v>
      </c>
      <c r="BC18" s="113">
        <v>23</v>
      </c>
      <c r="BD18" s="113">
        <v>31</v>
      </c>
      <c r="BE18" s="113">
        <v>11</v>
      </c>
      <c r="BF18" s="113">
        <v>32.1</v>
      </c>
      <c r="BG18" s="113">
        <v>3.3</v>
      </c>
      <c r="BH18" s="113">
        <v>11.6</v>
      </c>
      <c r="BI18" s="113">
        <v>0.8</v>
      </c>
      <c r="BJ18" s="113">
        <v>2.8</v>
      </c>
      <c r="BK18" s="113">
        <v>3.7</v>
      </c>
      <c r="BL18" s="113">
        <v>2.7</v>
      </c>
      <c r="BM18" s="113">
        <v>16</v>
      </c>
      <c r="BN18" s="113">
        <v>1.7</v>
      </c>
      <c r="BO18" s="113">
        <v>92</v>
      </c>
      <c r="BP18" s="113">
        <v>96.5</v>
      </c>
      <c r="BQ18" s="113">
        <v>0</v>
      </c>
      <c r="BR18" s="113">
        <v>86</v>
      </c>
      <c r="BS18" s="113">
        <v>125</v>
      </c>
      <c r="BT18" s="113">
        <v>69</v>
      </c>
      <c r="BU18" s="113">
        <v>31.3</v>
      </c>
      <c r="BV18" s="113">
        <v>33.299999999999997</v>
      </c>
      <c r="BW18" s="113">
        <v>13.4</v>
      </c>
      <c r="BX18" s="113">
        <v>3.4</v>
      </c>
      <c r="BY18" s="113">
        <v>98.3</v>
      </c>
      <c r="BZ18" s="113">
        <v>100</v>
      </c>
      <c r="CA18" s="113">
        <v>98.3</v>
      </c>
      <c r="CB18" s="113">
        <v>100</v>
      </c>
      <c r="CC18" s="113"/>
      <c r="CD18" s="113"/>
      <c r="CE18" s="113"/>
      <c r="CF18" s="113"/>
      <c r="CG18" s="186"/>
      <c r="CH18" s="186"/>
      <c r="CI18" s="113">
        <v>10</v>
      </c>
      <c r="CJ18" s="113">
        <v>10</v>
      </c>
      <c r="CK18" s="173">
        <v>0</v>
      </c>
    </row>
    <row r="19" spans="1:89" x14ac:dyDescent="0.2">
      <c r="A19" s="184">
        <v>18</v>
      </c>
      <c r="B19" s="36">
        <v>18</v>
      </c>
      <c r="C19" t="s">
        <v>150</v>
      </c>
      <c r="D19" s="185" t="s">
        <v>151</v>
      </c>
      <c r="E19" s="186">
        <v>9</v>
      </c>
      <c r="F19" s="187" t="s">
        <v>110</v>
      </c>
      <c r="G19" s="187" t="s">
        <v>111</v>
      </c>
      <c r="H19" s="187"/>
      <c r="I19" s="188" t="s">
        <v>96</v>
      </c>
      <c r="J19" s="188" t="s">
        <v>337</v>
      </c>
      <c r="K19" s="188" t="s">
        <v>337</v>
      </c>
      <c r="L19" s="188" t="s">
        <v>337</v>
      </c>
      <c r="M19" s="188" t="s">
        <v>337</v>
      </c>
      <c r="N19" s="188" t="s">
        <v>337</v>
      </c>
      <c r="O19" s="188" t="s">
        <v>337</v>
      </c>
      <c r="P19" s="189">
        <v>43404</v>
      </c>
      <c r="Q19" s="113" t="s">
        <v>88</v>
      </c>
      <c r="R19" s="194" t="s">
        <v>152</v>
      </c>
      <c r="S19" s="190">
        <v>9</v>
      </c>
      <c r="T19" s="113" t="s">
        <v>98</v>
      </c>
      <c r="U19" s="113">
        <v>148</v>
      </c>
      <c r="V19" s="113">
        <v>42</v>
      </c>
      <c r="W19" s="113">
        <v>19.2</v>
      </c>
      <c r="X19" s="113"/>
      <c r="Y19" s="113"/>
      <c r="Z19" s="191">
        <v>0.87638888888888899</v>
      </c>
      <c r="AA19" s="191">
        <v>0.27916666666666667</v>
      </c>
      <c r="AB19" s="113">
        <v>580.79999999999995</v>
      </c>
      <c r="AC19" s="113">
        <v>555.79999999999995</v>
      </c>
      <c r="AD19" s="113">
        <v>96</v>
      </c>
      <c r="AE19" s="113">
        <v>24.9</v>
      </c>
      <c r="AF19" s="113"/>
      <c r="AG19" s="192">
        <v>0.8</v>
      </c>
      <c r="AH19" s="192">
        <v>137.30000000000001</v>
      </c>
      <c r="AI19" s="192">
        <v>4.3</v>
      </c>
      <c r="AJ19" s="192">
        <v>3</v>
      </c>
      <c r="AK19" s="192">
        <v>49.4</v>
      </c>
      <c r="AL19" s="192">
        <v>21.9</v>
      </c>
      <c r="AM19" s="192">
        <v>25.7</v>
      </c>
      <c r="AN19" s="192">
        <v>69</v>
      </c>
      <c r="AO19" s="192">
        <v>26</v>
      </c>
      <c r="AP19" s="193">
        <v>2.7</v>
      </c>
      <c r="AQ19" s="192">
        <v>93</v>
      </c>
      <c r="AR19" s="192">
        <v>10</v>
      </c>
      <c r="AS19" s="113">
        <v>94.7</v>
      </c>
      <c r="AT19" s="113">
        <v>71.3</v>
      </c>
      <c r="AU19" s="98">
        <v>2.8067650233897088</v>
      </c>
      <c r="AV19" s="98">
        <v>3.09823677581864</v>
      </c>
      <c r="AW19" s="113">
        <v>13</v>
      </c>
      <c r="AX19" s="113">
        <v>1</v>
      </c>
      <c r="AY19" s="113">
        <v>0</v>
      </c>
      <c r="AZ19" s="113">
        <v>3</v>
      </c>
      <c r="BA19" s="113">
        <v>3</v>
      </c>
      <c r="BB19" s="113">
        <v>2</v>
      </c>
      <c r="BC19" s="113">
        <v>20</v>
      </c>
      <c r="BD19" s="113">
        <v>26</v>
      </c>
      <c r="BE19" s="113">
        <v>11.4</v>
      </c>
      <c r="BF19" s="113">
        <v>29</v>
      </c>
      <c r="BG19" s="113">
        <v>2.8</v>
      </c>
      <c r="BH19" s="113">
        <v>3.8</v>
      </c>
      <c r="BI19" s="113">
        <v>2.5</v>
      </c>
      <c r="BJ19" s="113">
        <v>4.2</v>
      </c>
      <c r="BK19" s="113">
        <v>2.2000000000000002</v>
      </c>
      <c r="BL19" s="113">
        <v>1.8</v>
      </c>
      <c r="BM19" s="113">
        <v>14</v>
      </c>
      <c r="BN19" s="113">
        <v>1.5</v>
      </c>
      <c r="BO19" s="113">
        <v>82</v>
      </c>
      <c r="BP19" s="113">
        <v>97.2</v>
      </c>
      <c r="BQ19" s="113">
        <v>0.1</v>
      </c>
      <c r="BR19" s="113">
        <v>68</v>
      </c>
      <c r="BS19" s="113">
        <v>117</v>
      </c>
      <c r="BT19" s="113">
        <v>49</v>
      </c>
      <c r="BU19" s="113">
        <v>25.3</v>
      </c>
      <c r="BV19" s="113">
        <v>3.4</v>
      </c>
      <c r="BW19" s="113">
        <v>2.5</v>
      </c>
      <c r="BX19" s="113">
        <v>3.6</v>
      </c>
      <c r="BY19" s="113">
        <v>19.899999999999999</v>
      </c>
      <c r="BZ19" s="113">
        <v>96.9</v>
      </c>
      <c r="CA19" s="113">
        <v>19.899999999999999</v>
      </c>
      <c r="CB19" s="113">
        <v>100</v>
      </c>
      <c r="CC19" s="113"/>
      <c r="CD19" s="113"/>
      <c r="CE19" s="113"/>
      <c r="CF19" s="113"/>
      <c r="CG19" s="186"/>
      <c r="CH19" s="186"/>
      <c r="CI19" s="113">
        <v>8</v>
      </c>
      <c r="CJ19" s="113">
        <v>9</v>
      </c>
      <c r="CK19" s="113">
        <v>5</v>
      </c>
    </row>
    <row r="20" spans="1:89" x14ac:dyDescent="0.2">
      <c r="A20" s="184">
        <v>19</v>
      </c>
      <c r="B20" s="36">
        <v>19</v>
      </c>
      <c r="C20" t="s">
        <v>153</v>
      </c>
      <c r="D20" s="185" t="s">
        <v>154</v>
      </c>
      <c r="E20" s="186">
        <v>8</v>
      </c>
      <c r="F20" s="187"/>
      <c r="G20" s="187"/>
      <c r="H20" s="187"/>
      <c r="I20" s="188" t="s">
        <v>93</v>
      </c>
      <c r="J20" s="188" t="s">
        <v>94</v>
      </c>
      <c r="K20" s="188" t="s">
        <v>96</v>
      </c>
      <c r="L20" s="188" t="s">
        <v>115</v>
      </c>
      <c r="M20" s="188" t="s">
        <v>337</v>
      </c>
      <c r="N20" s="188" t="s">
        <v>337</v>
      </c>
      <c r="O20" s="188" t="s">
        <v>337</v>
      </c>
      <c r="P20" s="189">
        <v>43403</v>
      </c>
      <c r="Q20" s="113" t="s">
        <v>88</v>
      </c>
      <c r="R20" s="194" t="s">
        <v>155</v>
      </c>
      <c r="S20" s="190">
        <v>8</v>
      </c>
      <c r="T20" s="113" t="s">
        <v>90</v>
      </c>
      <c r="U20" s="113">
        <v>140</v>
      </c>
      <c r="V20" s="113">
        <v>40</v>
      </c>
      <c r="W20" s="113">
        <v>20.399999999999999</v>
      </c>
      <c r="X20" s="113"/>
      <c r="Y20" s="113"/>
      <c r="Z20" s="191">
        <v>0.89583333333333337</v>
      </c>
      <c r="AA20" s="191">
        <v>0.38680555555555557</v>
      </c>
      <c r="AB20" s="113">
        <v>676</v>
      </c>
      <c r="AC20" s="113">
        <v>560</v>
      </c>
      <c r="AD20" s="113">
        <v>83</v>
      </c>
      <c r="AE20" s="113">
        <v>116</v>
      </c>
      <c r="AF20" s="113"/>
      <c r="AG20" s="192">
        <v>31.5</v>
      </c>
      <c r="AH20" s="192">
        <v>102</v>
      </c>
      <c r="AI20" s="192">
        <v>20.8</v>
      </c>
      <c r="AJ20" s="192">
        <v>6.2</v>
      </c>
      <c r="AK20" s="192">
        <v>53.9</v>
      </c>
      <c r="AL20" s="192">
        <v>21.1</v>
      </c>
      <c r="AM20" s="192">
        <v>18.8</v>
      </c>
      <c r="AN20" s="192">
        <v>79</v>
      </c>
      <c r="AO20" s="192">
        <v>30</v>
      </c>
      <c r="AP20" s="193">
        <v>2.7</v>
      </c>
      <c r="AQ20" s="192">
        <v>88</v>
      </c>
      <c r="AR20" s="192">
        <v>9.4</v>
      </c>
      <c r="AS20" s="113">
        <v>97.8</v>
      </c>
      <c r="AT20" s="113">
        <v>75</v>
      </c>
      <c r="AU20" s="98">
        <v>3.2142857142857144</v>
      </c>
      <c r="AV20" s="98">
        <v>3.503571428571429</v>
      </c>
      <c r="AW20" s="113">
        <v>52</v>
      </c>
      <c r="AX20" s="113">
        <v>5.6</v>
      </c>
      <c r="AY20" s="113">
        <v>1</v>
      </c>
      <c r="AZ20" s="113">
        <v>9</v>
      </c>
      <c r="BA20" s="113">
        <v>4</v>
      </c>
      <c r="BB20" s="113">
        <v>3</v>
      </c>
      <c r="BC20" s="113">
        <v>26</v>
      </c>
      <c r="BD20" s="113">
        <v>42</v>
      </c>
      <c r="BE20" s="113">
        <v>11.4</v>
      </c>
      <c r="BF20" s="113">
        <v>26.4</v>
      </c>
      <c r="BG20" s="113">
        <v>4.5</v>
      </c>
      <c r="BH20" s="113">
        <v>10.199999999999999</v>
      </c>
      <c r="BI20" s="113">
        <v>3.2</v>
      </c>
      <c r="BJ20" s="113">
        <v>5.8</v>
      </c>
      <c r="BK20" s="113">
        <v>1.9</v>
      </c>
      <c r="BL20" s="113">
        <v>3.9</v>
      </c>
      <c r="BM20" s="113">
        <v>12</v>
      </c>
      <c r="BN20" s="113">
        <v>1.3</v>
      </c>
      <c r="BO20" s="113">
        <v>91</v>
      </c>
      <c r="BP20" s="113">
        <v>96.1</v>
      </c>
      <c r="BQ20" s="113">
        <v>0</v>
      </c>
      <c r="BR20" s="113">
        <v>84</v>
      </c>
      <c r="BS20" s="113">
        <v>124</v>
      </c>
      <c r="BT20" s="113">
        <v>62</v>
      </c>
      <c r="BU20" s="113">
        <v>60.2</v>
      </c>
      <c r="BV20" s="113">
        <v>42.4</v>
      </c>
      <c r="BW20" s="113">
        <v>7.4</v>
      </c>
      <c r="BX20" s="113">
        <v>3.6</v>
      </c>
      <c r="BY20" s="113">
        <v>88.4</v>
      </c>
      <c r="BZ20" s="113">
        <v>99.9</v>
      </c>
      <c r="CA20" s="113">
        <v>88.4</v>
      </c>
      <c r="CB20" s="113">
        <v>100</v>
      </c>
      <c r="CC20" s="113"/>
      <c r="CD20" s="113"/>
      <c r="CE20" s="113"/>
      <c r="CF20" s="113"/>
      <c r="CG20" s="186" t="s">
        <v>80</v>
      </c>
      <c r="CH20" s="186" t="s">
        <v>156</v>
      </c>
      <c r="CI20" s="113">
        <v>9</v>
      </c>
      <c r="CJ20" s="113">
        <v>9</v>
      </c>
      <c r="CK20" s="113">
        <v>5</v>
      </c>
    </row>
    <row r="21" spans="1:89" x14ac:dyDescent="0.2">
      <c r="A21" s="184">
        <v>20</v>
      </c>
      <c r="B21" s="36">
        <v>20</v>
      </c>
      <c r="C21" t="s">
        <v>157</v>
      </c>
      <c r="D21" s="185" t="s">
        <v>158</v>
      </c>
      <c r="E21" s="186">
        <v>12</v>
      </c>
      <c r="F21" s="187"/>
      <c r="G21" s="187"/>
      <c r="H21" s="187"/>
      <c r="I21" s="188" t="s">
        <v>87</v>
      </c>
      <c r="J21" s="188" t="s">
        <v>94</v>
      </c>
      <c r="K21" s="188" t="s">
        <v>139</v>
      </c>
      <c r="L21" s="188" t="s">
        <v>337</v>
      </c>
      <c r="M21" s="188" t="s">
        <v>337</v>
      </c>
      <c r="N21" s="188" t="s">
        <v>337</v>
      </c>
      <c r="O21" s="188" t="s">
        <v>337</v>
      </c>
      <c r="P21" s="189">
        <v>43402</v>
      </c>
      <c r="Q21" s="113" t="s">
        <v>88</v>
      </c>
      <c r="R21" s="194" t="s">
        <v>159</v>
      </c>
      <c r="S21" s="190">
        <v>12</v>
      </c>
      <c r="T21" s="113" t="s">
        <v>98</v>
      </c>
      <c r="U21" s="113">
        <v>155</v>
      </c>
      <c r="V21" s="113">
        <v>56</v>
      </c>
      <c r="W21" s="113">
        <v>23.3</v>
      </c>
      <c r="X21" s="113"/>
      <c r="Y21" s="113"/>
      <c r="Z21" s="191">
        <v>0.9784722222222223</v>
      </c>
      <c r="AA21" s="191">
        <v>0.30277777777777776</v>
      </c>
      <c r="AB21" s="113">
        <v>466.5</v>
      </c>
      <c r="AC21" s="113">
        <v>437</v>
      </c>
      <c r="AD21" s="113">
        <v>94</v>
      </c>
      <c r="AE21" s="113">
        <v>29.5</v>
      </c>
      <c r="AF21" s="113"/>
      <c r="AG21" s="192">
        <v>0</v>
      </c>
      <c r="AH21" s="192">
        <v>169.5</v>
      </c>
      <c r="AI21" s="192">
        <v>6.3</v>
      </c>
      <c r="AJ21" s="192">
        <v>6.1</v>
      </c>
      <c r="AK21" s="192">
        <v>65.2</v>
      </c>
      <c r="AL21" s="192">
        <v>16.399999999999999</v>
      </c>
      <c r="AM21" s="192">
        <v>12.4</v>
      </c>
      <c r="AN21" s="192">
        <v>51</v>
      </c>
      <c r="AO21" s="192">
        <v>16</v>
      </c>
      <c r="AP21" s="193">
        <v>2.1</v>
      </c>
      <c r="AQ21" s="192">
        <v>143</v>
      </c>
      <c r="AR21" s="192">
        <v>19.600000000000001</v>
      </c>
      <c r="AS21" s="113">
        <v>63.4</v>
      </c>
      <c r="AT21" s="113">
        <v>81.599999999999994</v>
      </c>
      <c r="AU21" s="98">
        <v>2.1967963386727689</v>
      </c>
      <c r="AV21" s="98">
        <v>2.48512585812357</v>
      </c>
      <c r="AW21" s="113">
        <v>104</v>
      </c>
      <c r="AX21" s="113">
        <v>14.1</v>
      </c>
      <c r="AY21" s="113">
        <v>3.4</v>
      </c>
      <c r="AZ21" s="113">
        <v>3</v>
      </c>
      <c r="BA21" s="113">
        <v>8</v>
      </c>
      <c r="BB21" s="113">
        <v>4</v>
      </c>
      <c r="BC21" s="113">
        <v>52</v>
      </c>
      <c r="BD21" s="113">
        <v>67</v>
      </c>
      <c r="BE21" s="113">
        <v>12.8</v>
      </c>
      <c r="BF21" s="113">
        <v>33.700000000000003</v>
      </c>
      <c r="BG21" s="113">
        <v>9.1999999999999993</v>
      </c>
      <c r="BH21" s="113">
        <v>10</v>
      </c>
      <c r="BI21" s="113">
        <v>9.1</v>
      </c>
      <c r="BJ21" s="113">
        <v>14.1</v>
      </c>
      <c r="BK21" s="113">
        <v>3.4</v>
      </c>
      <c r="BL21" s="113">
        <v>10.7</v>
      </c>
      <c r="BM21" s="113">
        <v>18</v>
      </c>
      <c r="BN21" s="113">
        <v>2.5</v>
      </c>
      <c r="BO21" s="113">
        <v>90</v>
      </c>
      <c r="BP21" s="113">
        <v>97.7</v>
      </c>
      <c r="BQ21" s="113">
        <v>0.1</v>
      </c>
      <c r="BR21" s="113">
        <v>54</v>
      </c>
      <c r="BS21" s="113">
        <v>90</v>
      </c>
      <c r="BT21" s="113">
        <v>41</v>
      </c>
      <c r="BU21" s="113">
        <v>121.5</v>
      </c>
      <c r="BV21" s="113">
        <v>58.5</v>
      </c>
      <c r="BW21" s="113">
        <v>10.5</v>
      </c>
      <c r="BX21" s="113">
        <v>4.0999999999999996</v>
      </c>
      <c r="BY21" s="113">
        <v>93.5</v>
      </c>
      <c r="BZ21" s="113">
        <v>93.5</v>
      </c>
      <c r="CA21" s="113">
        <v>98.7</v>
      </c>
      <c r="CB21" s="113">
        <v>100</v>
      </c>
      <c r="CC21" s="113" t="s">
        <v>77</v>
      </c>
      <c r="CD21" s="113"/>
      <c r="CE21" s="113"/>
      <c r="CF21" s="113"/>
      <c r="CG21" s="186"/>
      <c r="CH21" s="186"/>
      <c r="CI21" s="113">
        <v>8</v>
      </c>
      <c r="CJ21" s="113">
        <v>6</v>
      </c>
      <c r="CK21" s="113">
        <v>6</v>
      </c>
    </row>
    <row r="22" spans="1:89" x14ac:dyDescent="0.2">
      <c r="A22" s="184">
        <v>21</v>
      </c>
      <c r="B22" s="36">
        <v>21</v>
      </c>
      <c r="C22" t="s">
        <v>160</v>
      </c>
      <c r="D22" s="185" t="s">
        <v>161</v>
      </c>
      <c r="E22" s="186">
        <v>10</v>
      </c>
      <c r="F22" s="187" t="s">
        <v>110</v>
      </c>
      <c r="G22" s="187" t="s">
        <v>111</v>
      </c>
      <c r="H22" s="187"/>
      <c r="I22" s="188" t="s">
        <v>93</v>
      </c>
      <c r="J22" s="188" t="s">
        <v>94</v>
      </c>
      <c r="K22" s="188" t="s">
        <v>95</v>
      </c>
      <c r="L22" s="188" t="s">
        <v>337</v>
      </c>
      <c r="M22" s="188" t="s">
        <v>337</v>
      </c>
      <c r="N22" s="188" t="s">
        <v>337</v>
      </c>
      <c r="O22" s="188" t="s">
        <v>337</v>
      </c>
      <c r="P22" s="189">
        <v>43399</v>
      </c>
      <c r="Q22" s="113" t="s">
        <v>88</v>
      </c>
      <c r="R22" s="194" t="s">
        <v>162</v>
      </c>
      <c r="S22" s="190">
        <v>10</v>
      </c>
      <c r="T22" s="113" t="s">
        <v>98</v>
      </c>
      <c r="U22" s="113">
        <v>160</v>
      </c>
      <c r="V22" s="113">
        <v>55</v>
      </c>
      <c r="W22" s="113">
        <v>21.5</v>
      </c>
      <c r="X22" s="113"/>
      <c r="Y22" s="113"/>
      <c r="Z22" s="191">
        <v>0.84722222222222221</v>
      </c>
      <c r="AA22" s="191">
        <v>0.26597222222222222</v>
      </c>
      <c r="AB22" s="113">
        <v>601</v>
      </c>
      <c r="AC22" s="113">
        <v>563.5</v>
      </c>
      <c r="AD22" s="113">
        <v>94</v>
      </c>
      <c r="AE22" s="113">
        <v>37.5</v>
      </c>
      <c r="AF22" s="113"/>
      <c r="AG22" s="192">
        <v>2.5</v>
      </c>
      <c r="AH22" s="192">
        <v>135.5</v>
      </c>
      <c r="AI22" s="192">
        <v>6.6</v>
      </c>
      <c r="AJ22" s="192">
        <v>2.5</v>
      </c>
      <c r="AK22" s="192">
        <v>53.5</v>
      </c>
      <c r="AL22" s="192">
        <v>21.9</v>
      </c>
      <c r="AM22" s="192">
        <v>22.1</v>
      </c>
      <c r="AN22" s="192">
        <v>49</v>
      </c>
      <c r="AO22" s="192">
        <v>14</v>
      </c>
      <c r="AP22" s="193">
        <v>1.4</v>
      </c>
      <c r="AQ22" s="192">
        <v>59</v>
      </c>
      <c r="AR22" s="192">
        <v>6.3</v>
      </c>
      <c r="AS22" s="113">
        <v>71.099999999999994</v>
      </c>
      <c r="AT22" s="113">
        <v>75.400000000000006</v>
      </c>
      <c r="AU22" s="98">
        <v>1.4906832298136645</v>
      </c>
      <c r="AV22" s="98">
        <v>1.639751552795031</v>
      </c>
      <c r="AW22" s="113">
        <v>32</v>
      </c>
      <c r="AX22" s="113">
        <v>3.4</v>
      </c>
      <c r="AY22" s="113">
        <v>1.3</v>
      </c>
      <c r="AZ22" s="113">
        <v>8</v>
      </c>
      <c r="BA22" s="113">
        <v>2</v>
      </c>
      <c r="BB22" s="113">
        <v>5</v>
      </c>
      <c r="BC22" s="113">
        <v>15</v>
      </c>
      <c r="BD22" s="113">
        <v>30</v>
      </c>
      <c r="BE22" s="113">
        <v>12.5</v>
      </c>
      <c r="BF22" s="113">
        <v>26.2</v>
      </c>
      <c r="BG22" s="113">
        <v>3.2</v>
      </c>
      <c r="BH22" s="113">
        <v>4.8</v>
      </c>
      <c r="BI22" s="113">
        <v>2.7</v>
      </c>
      <c r="BJ22" s="113">
        <v>3.1</v>
      </c>
      <c r="BK22" s="113">
        <v>3.3</v>
      </c>
      <c r="BL22" s="113">
        <v>2.6</v>
      </c>
      <c r="BM22" s="113">
        <v>16</v>
      </c>
      <c r="BN22" s="113">
        <v>1.7</v>
      </c>
      <c r="BO22" s="113">
        <v>93</v>
      </c>
      <c r="BP22" s="113">
        <v>97.9</v>
      </c>
      <c r="BQ22" s="113">
        <v>0</v>
      </c>
      <c r="BR22" s="113">
        <v>64</v>
      </c>
      <c r="BS22" s="113">
        <v>108</v>
      </c>
      <c r="BT22" s="113">
        <v>49</v>
      </c>
      <c r="BU22" s="113">
        <v>1.6</v>
      </c>
      <c r="BV22" s="113">
        <v>56.5</v>
      </c>
      <c r="BW22" s="113">
        <v>6.7</v>
      </c>
      <c r="BX22" s="113">
        <v>3.9</v>
      </c>
      <c r="BY22" s="113">
        <v>90.6</v>
      </c>
      <c r="BZ22" s="113">
        <v>100</v>
      </c>
      <c r="CA22" s="113">
        <v>90.6</v>
      </c>
      <c r="CB22" s="113">
        <v>100</v>
      </c>
      <c r="CC22" s="113"/>
      <c r="CD22" s="113"/>
      <c r="CE22" s="113"/>
      <c r="CF22" s="113"/>
      <c r="CG22" s="186"/>
      <c r="CH22" s="186"/>
      <c r="CI22" s="113">
        <v>10</v>
      </c>
      <c r="CJ22" s="113">
        <v>10</v>
      </c>
      <c r="CK22" s="173">
        <v>0</v>
      </c>
    </row>
    <row r="23" spans="1:89" x14ac:dyDescent="0.2">
      <c r="A23" s="184">
        <v>22</v>
      </c>
      <c r="B23" s="36">
        <v>22</v>
      </c>
      <c r="C23" t="s">
        <v>163</v>
      </c>
      <c r="D23" s="185" t="s">
        <v>164</v>
      </c>
      <c r="E23" s="186">
        <v>13</v>
      </c>
      <c r="F23" s="187" t="s">
        <v>110</v>
      </c>
      <c r="G23" s="187" t="s">
        <v>111</v>
      </c>
      <c r="H23" s="187"/>
      <c r="I23" s="188" t="s">
        <v>93</v>
      </c>
      <c r="J23" s="188" t="s">
        <v>115</v>
      </c>
      <c r="K23" s="188" t="s">
        <v>337</v>
      </c>
      <c r="L23" s="188" t="s">
        <v>337</v>
      </c>
      <c r="M23" s="188" t="s">
        <v>337</v>
      </c>
      <c r="N23" s="188" t="s">
        <v>337</v>
      </c>
      <c r="O23" s="188" t="s">
        <v>337</v>
      </c>
      <c r="P23" s="189">
        <v>43397</v>
      </c>
      <c r="Q23" s="113" t="s">
        <v>88</v>
      </c>
      <c r="R23" s="194" t="s">
        <v>165</v>
      </c>
      <c r="S23" s="190">
        <v>13</v>
      </c>
      <c r="T23" s="113" t="s">
        <v>90</v>
      </c>
      <c r="U23" s="113">
        <v>176</v>
      </c>
      <c r="V23" s="113">
        <v>59</v>
      </c>
      <c r="W23" s="113">
        <v>19</v>
      </c>
      <c r="X23" s="113"/>
      <c r="Y23" s="113"/>
      <c r="Z23" s="191">
        <v>0.94374999999999998</v>
      </c>
      <c r="AA23" s="191">
        <v>0.41666666666666669</v>
      </c>
      <c r="AB23" s="113">
        <v>662.5</v>
      </c>
      <c r="AC23" s="113">
        <v>629.5</v>
      </c>
      <c r="AD23" s="113">
        <v>95</v>
      </c>
      <c r="AE23" s="113">
        <v>33</v>
      </c>
      <c r="AF23" s="113"/>
      <c r="AG23" s="192">
        <v>18.5</v>
      </c>
      <c r="AH23" s="192">
        <v>149.5</v>
      </c>
      <c r="AI23" s="192">
        <v>7.6</v>
      </c>
      <c r="AJ23" s="192">
        <v>4.2</v>
      </c>
      <c r="AK23" s="192">
        <v>55.6</v>
      </c>
      <c r="AL23" s="192">
        <v>17.2</v>
      </c>
      <c r="AM23" s="192">
        <v>23</v>
      </c>
      <c r="AN23" s="192">
        <v>73</v>
      </c>
      <c r="AO23" s="192">
        <v>24</v>
      </c>
      <c r="AP23" s="193">
        <v>2.2000000000000002</v>
      </c>
      <c r="AQ23" s="192">
        <v>61</v>
      </c>
      <c r="AR23" s="192">
        <v>5.8</v>
      </c>
      <c r="AS23" s="113">
        <v>96</v>
      </c>
      <c r="AT23" s="113">
        <v>72.8</v>
      </c>
      <c r="AU23" s="98">
        <v>2.2875297855440828</v>
      </c>
      <c r="AV23" s="98">
        <v>2.4972200158856235</v>
      </c>
      <c r="AW23" s="113">
        <v>20</v>
      </c>
      <c r="AX23" s="113">
        <v>1.9</v>
      </c>
      <c r="AY23" s="113">
        <v>0.5</v>
      </c>
      <c r="AZ23" s="113">
        <v>1</v>
      </c>
      <c r="BA23" s="113">
        <v>1</v>
      </c>
      <c r="BB23" s="113">
        <v>1</v>
      </c>
      <c r="BC23" s="113">
        <v>15</v>
      </c>
      <c r="BD23" s="113">
        <v>18</v>
      </c>
      <c r="BE23" s="113">
        <v>13.7</v>
      </c>
      <c r="BF23" s="113">
        <v>38</v>
      </c>
      <c r="BG23" s="113">
        <v>1.7</v>
      </c>
      <c r="BH23" s="113">
        <v>2.5</v>
      </c>
      <c r="BI23" s="113">
        <v>1.5</v>
      </c>
      <c r="BJ23" s="113">
        <v>2.2999999999999998</v>
      </c>
      <c r="BK23" s="113">
        <v>1.5</v>
      </c>
      <c r="BL23" s="113">
        <v>2</v>
      </c>
      <c r="BM23" s="113">
        <v>4</v>
      </c>
      <c r="BN23" s="113">
        <v>0.4</v>
      </c>
      <c r="BO23" s="113">
        <v>87</v>
      </c>
      <c r="BP23" s="113">
        <v>97.6</v>
      </c>
      <c r="BQ23" s="113">
        <v>1.2</v>
      </c>
      <c r="BR23" s="113">
        <v>68</v>
      </c>
      <c r="BS23" s="113">
        <v>106</v>
      </c>
      <c r="BT23" s="113">
        <v>50</v>
      </c>
      <c r="BU23" s="113">
        <v>0.2</v>
      </c>
      <c r="BV23" s="113">
        <v>100</v>
      </c>
      <c r="BW23" s="113">
        <v>2.7</v>
      </c>
      <c r="BX23" s="113">
        <v>3</v>
      </c>
      <c r="BY23" s="113">
        <v>99</v>
      </c>
      <c r="BZ23" s="113">
        <v>99</v>
      </c>
      <c r="CA23" s="113">
        <v>100</v>
      </c>
      <c r="CB23" s="113">
        <v>100</v>
      </c>
      <c r="CC23" s="113"/>
      <c r="CD23" s="113"/>
      <c r="CE23" s="113"/>
      <c r="CF23" s="113"/>
      <c r="CG23" s="186"/>
      <c r="CH23" s="186"/>
      <c r="CI23" s="113">
        <v>10</v>
      </c>
      <c r="CJ23" s="113">
        <v>10</v>
      </c>
      <c r="CK23" s="113">
        <v>2</v>
      </c>
    </row>
    <row r="24" spans="1:89" x14ac:dyDescent="0.2">
      <c r="A24" s="184">
        <v>23</v>
      </c>
      <c r="B24" s="36">
        <v>23</v>
      </c>
      <c r="C24" t="s">
        <v>166</v>
      </c>
      <c r="D24" s="185" t="s">
        <v>167</v>
      </c>
      <c r="E24" s="186">
        <v>14</v>
      </c>
      <c r="F24" s="187" t="s">
        <v>110</v>
      </c>
      <c r="G24" s="187" t="s">
        <v>111</v>
      </c>
      <c r="H24" s="187"/>
      <c r="I24" s="188" t="s">
        <v>87</v>
      </c>
      <c r="J24" s="188" t="s">
        <v>93</v>
      </c>
      <c r="K24" s="188" t="s">
        <v>337</v>
      </c>
      <c r="L24" s="188" t="s">
        <v>337</v>
      </c>
      <c r="M24" s="188" t="s">
        <v>337</v>
      </c>
      <c r="N24" s="188" t="s">
        <v>337</v>
      </c>
      <c r="O24" s="188" t="s">
        <v>337</v>
      </c>
      <c r="P24" s="189">
        <v>43396</v>
      </c>
      <c r="Q24" s="113" t="s">
        <v>88</v>
      </c>
      <c r="R24" s="194" t="s">
        <v>168</v>
      </c>
      <c r="S24" s="190">
        <v>14</v>
      </c>
      <c r="T24" s="113" t="s">
        <v>98</v>
      </c>
      <c r="U24" s="113">
        <v>184</v>
      </c>
      <c r="V24" s="113">
        <v>78</v>
      </c>
      <c r="W24" s="113">
        <v>23.04</v>
      </c>
      <c r="X24" s="113"/>
      <c r="Y24" s="113"/>
      <c r="Z24" s="191">
        <v>0.8930555555555556</v>
      </c>
      <c r="AA24" s="191">
        <v>0.33749999999999997</v>
      </c>
      <c r="AB24" s="113">
        <v>618.5</v>
      </c>
      <c r="AC24" s="113">
        <v>499</v>
      </c>
      <c r="AD24" s="113">
        <v>81</v>
      </c>
      <c r="AE24" s="113">
        <v>119.5</v>
      </c>
      <c r="AF24" s="113"/>
      <c r="AG24" s="192">
        <v>21.7</v>
      </c>
      <c r="AH24" s="192">
        <v>354.5</v>
      </c>
      <c r="AI24" s="192">
        <v>22.1</v>
      </c>
      <c r="AJ24" s="192">
        <v>8.5</v>
      </c>
      <c r="AK24" s="192">
        <v>62.2</v>
      </c>
      <c r="AL24" s="192">
        <v>14.7</v>
      </c>
      <c r="AM24" s="192">
        <v>14.5</v>
      </c>
      <c r="AN24" s="192">
        <v>78</v>
      </c>
      <c r="AO24" s="192">
        <v>28</v>
      </c>
      <c r="AP24" s="193">
        <v>2.7</v>
      </c>
      <c r="AQ24" s="192">
        <v>55</v>
      </c>
      <c r="AR24" s="192">
        <v>6.6</v>
      </c>
      <c r="AS24" s="113">
        <v>92.5</v>
      </c>
      <c r="AT24" s="113">
        <v>76.900000000000006</v>
      </c>
      <c r="AU24" s="98">
        <v>3.3667334669338675</v>
      </c>
      <c r="AV24" s="98">
        <v>3.691382765531062</v>
      </c>
      <c r="AW24" s="113">
        <v>22</v>
      </c>
      <c r="AX24" s="113">
        <v>2.6</v>
      </c>
      <c r="AY24" s="113">
        <v>0.8</v>
      </c>
      <c r="AZ24" s="113">
        <v>3</v>
      </c>
      <c r="BA24" s="113">
        <v>0</v>
      </c>
      <c r="BB24" s="113">
        <v>2</v>
      </c>
      <c r="BC24" s="113">
        <v>9</v>
      </c>
      <c r="BD24" s="113">
        <v>14</v>
      </c>
      <c r="BE24" s="113">
        <v>12.4</v>
      </c>
      <c r="BF24" s="113">
        <v>19.3</v>
      </c>
      <c r="BG24" s="113">
        <v>1.7</v>
      </c>
      <c r="BH24" s="113">
        <v>0</v>
      </c>
      <c r="BI24" s="113">
        <v>2</v>
      </c>
      <c r="BJ24" s="113">
        <v>2.1</v>
      </c>
      <c r="BK24" s="113">
        <v>1</v>
      </c>
      <c r="BL24" s="113">
        <v>0.8</v>
      </c>
      <c r="BM24" s="113">
        <v>5</v>
      </c>
      <c r="BN24" s="113">
        <v>0.6</v>
      </c>
      <c r="BO24" s="113">
        <v>93</v>
      </c>
      <c r="BP24" s="113">
        <v>96.4</v>
      </c>
      <c r="BQ24" s="113">
        <v>0</v>
      </c>
      <c r="BR24" s="113">
        <v>57</v>
      </c>
      <c r="BS24" s="113">
        <v>94</v>
      </c>
      <c r="BT24" s="113">
        <v>43</v>
      </c>
      <c r="BU24" s="113">
        <v>1.7</v>
      </c>
      <c r="BV24" s="113">
        <v>0</v>
      </c>
      <c r="BW24" s="113">
        <v>12.5</v>
      </c>
      <c r="BX24" s="113">
        <v>2.8</v>
      </c>
      <c r="BY24" s="113">
        <v>99.6</v>
      </c>
      <c r="BZ24" s="113">
        <v>99.6</v>
      </c>
      <c r="CA24" s="113">
        <v>100</v>
      </c>
      <c r="CB24" s="113">
        <v>100</v>
      </c>
      <c r="CC24" s="113"/>
      <c r="CD24" s="113"/>
      <c r="CE24" s="113"/>
      <c r="CF24" s="113"/>
      <c r="CG24" s="186"/>
      <c r="CH24" s="186"/>
      <c r="CI24" s="113">
        <v>9</v>
      </c>
      <c r="CJ24" s="113">
        <v>7</v>
      </c>
      <c r="CK24" s="173">
        <v>0</v>
      </c>
    </row>
    <row r="25" spans="1:89" x14ac:dyDescent="0.2">
      <c r="A25" s="184">
        <v>24</v>
      </c>
      <c r="B25" s="36">
        <v>24</v>
      </c>
      <c r="C25" t="s">
        <v>169</v>
      </c>
      <c r="D25" s="185" t="s">
        <v>170</v>
      </c>
      <c r="E25" s="186">
        <v>5</v>
      </c>
      <c r="F25" s="187" t="s">
        <v>110</v>
      </c>
      <c r="G25" s="187" t="s">
        <v>111</v>
      </c>
      <c r="H25" s="187"/>
      <c r="I25" s="188" t="s">
        <v>93</v>
      </c>
      <c r="J25" s="188" t="s">
        <v>95</v>
      </c>
      <c r="K25" s="188" t="s">
        <v>115</v>
      </c>
      <c r="L25" s="188" t="s">
        <v>337</v>
      </c>
      <c r="M25" s="188" t="s">
        <v>337</v>
      </c>
      <c r="N25" s="188" t="s">
        <v>337</v>
      </c>
      <c r="O25" s="188" t="s">
        <v>337</v>
      </c>
      <c r="P25" s="189">
        <v>43392</v>
      </c>
      <c r="Q25" s="113" t="s">
        <v>88</v>
      </c>
      <c r="R25" s="194" t="s">
        <v>171</v>
      </c>
      <c r="S25" s="190">
        <v>5</v>
      </c>
      <c r="T25" s="113" t="s">
        <v>98</v>
      </c>
      <c r="U25" s="113">
        <v>120</v>
      </c>
      <c r="V25" s="113">
        <v>20</v>
      </c>
      <c r="W25" s="113">
        <v>13.9</v>
      </c>
      <c r="X25" s="113"/>
      <c r="Y25" s="113"/>
      <c r="Z25" s="191">
        <v>0.87430555555555556</v>
      </c>
      <c r="AA25" s="191">
        <v>0.30624999999999997</v>
      </c>
      <c r="AB25" s="113">
        <v>607</v>
      </c>
      <c r="AC25" s="113">
        <v>576</v>
      </c>
      <c r="AD25" s="113">
        <v>95</v>
      </c>
      <c r="AE25" s="113">
        <v>31</v>
      </c>
      <c r="AF25" s="113"/>
      <c r="AG25" s="192">
        <v>14</v>
      </c>
      <c r="AH25" s="192">
        <v>78.5</v>
      </c>
      <c r="AI25" s="192">
        <v>7.2</v>
      </c>
      <c r="AJ25" s="192">
        <v>7.6</v>
      </c>
      <c r="AK25" s="192">
        <v>45.1</v>
      </c>
      <c r="AL25" s="192">
        <v>21.1</v>
      </c>
      <c r="AM25" s="192">
        <v>26.3</v>
      </c>
      <c r="AN25" s="192">
        <v>85</v>
      </c>
      <c r="AO25" s="192">
        <v>31</v>
      </c>
      <c r="AP25" s="193">
        <v>3.1</v>
      </c>
      <c r="AQ25" s="192">
        <v>48</v>
      </c>
      <c r="AR25" s="192">
        <v>5</v>
      </c>
      <c r="AS25" s="113">
        <v>111.3</v>
      </c>
      <c r="AT25" s="113">
        <v>66.2</v>
      </c>
      <c r="AU25" s="98">
        <v>3.2291666666666665</v>
      </c>
      <c r="AV25" s="98">
        <v>3.5520833333333335</v>
      </c>
      <c r="AW25" s="113">
        <v>93</v>
      </c>
      <c r="AX25" s="113">
        <v>9.6999999999999993</v>
      </c>
      <c r="AY25" s="113">
        <v>0.9</v>
      </c>
      <c r="AZ25" s="113">
        <v>2</v>
      </c>
      <c r="BA25" s="113">
        <v>0</v>
      </c>
      <c r="BB25" s="113">
        <v>1</v>
      </c>
      <c r="BC25" s="113">
        <v>19</v>
      </c>
      <c r="BD25" s="113">
        <v>22</v>
      </c>
      <c r="BE25" s="113">
        <v>10.6</v>
      </c>
      <c r="BF25" s="113">
        <v>29.1</v>
      </c>
      <c r="BG25" s="113">
        <v>2.2999999999999998</v>
      </c>
      <c r="BH25" s="113">
        <v>6.7</v>
      </c>
      <c r="BI25" s="113">
        <v>0.7</v>
      </c>
      <c r="BJ25" s="113">
        <v>3.7</v>
      </c>
      <c r="BK25" s="113">
        <v>1.1000000000000001</v>
      </c>
      <c r="BL25" s="113">
        <v>2.4</v>
      </c>
      <c r="BM25" s="113">
        <v>4</v>
      </c>
      <c r="BN25" s="113">
        <v>0.4</v>
      </c>
      <c r="BO25" s="113">
        <v>94</v>
      </c>
      <c r="BP25" s="113">
        <v>97.3</v>
      </c>
      <c r="BQ25" s="113">
        <v>0</v>
      </c>
      <c r="BR25" s="113">
        <v>81</v>
      </c>
      <c r="BS25" s="113">
        <v>123</v>
      </c>
      <c r="BT25" s="113">
        <v>60</v>
      </c>
      <c r="BU25" s="113">
        <v>1.7</v>
      </c>
      <c r="BV25" s="113">
        <v>52.2</v>
      </c>
      <c r="BW25" s="113">
        <v>19.3</v>
      </c>
      <c r="BX25" s="113">
        <v>3.3</v>
      </c>
      <c r="BY25" s="113">
        <v>100</v>
      </c>
      <c r="BZ25" s="113">
        <v>100</v>
      </c>
      <c r="CA25" s="113">
        <v>100</v>
      </c>
      <c r="CB25" s="113">
        <v>100</v>
      </c>
      <c r="CC25" s="113"/>
      <c r="CD25" s="113"/>
      <c r="CE25" s="113"/>
      <c r="CF25" s="113"/>
      <c r="CG25" s="186"/>
      <c r="CH25" s="186"/>
      <c r="CI25" s="113">
        <v>4</v>
      </c>
      <c r="CJ25" s="113">
        <v>8</v>
      </c>
      <c r="CK25" s="113">
        <v>2</v>
      </c>
    </row>
    <row r="26" spans="1:89" x14ac:dyDescent="0.2">
      <c r="A26" s="184">
        <v>25</v>
      </c>
      <c r="B26" s="36">
        <v>25</v>
      </c>
      <c r="C26" t="s">
        <v>172</v>
      </c>
      <c r="D26" s="185" t="s">
        <v>173</v>
      </c>
      <c r="E26" s="186">
        <v>11</v>
      </c>
      <c r="F26" s="187" t="s">
        <v>110</v>
      </c>
      <c r="G26" s="187" t="s">
        <v>111</v>
      </c>
      <c r="H26" s="187"/>
      <c r="I26" s="188" t="s">
        <v>93</v>
      </c>
      <c r="J26" s="188" t="s">
        <v>337</v>
      </c>
      <c r="K26" s="188" t="s">
        <v>337</v>
      </c>
      <c r="L26" s="188" t="s">
        <v>337</v>
      </c>
      <c r="M26" s="188" t="s">
        <v>337</v>
      </c>
      <c r="N26" s="188" t="s">
        <v>337</v>
      </c>
      <c r="O26" s="188" t="s">
        <v>337</v>
      </c>
      <c r="P26" s="189">
        <v>43390</v>
      </c>
      <c r="Q26" s="113" t="s">
        <v>88</v>
      </c>
      <c r="R26" s="194" t="s">
        <v>174</v>
      </c>
      <c r="S26" s="190">
        <v>11</v>
      </c>
      <c r="T26" s="113" t="s">
        <v>90</v>
      </c>
      <c r="U26" s="113">
        <v>145</v>
      </c>
      <c r="V26" s="113">
        <v>38</v>
      </c>
      <c r="W26" s="113">
        <v>18.100000000000001</v>
      </c>
      <c r="X26" s="113"/>
      <c r="Y26" s="113"/>
      <c r="Z26" s="191">
        <v>0.9375</v>
      </c>
      <c r="AA26" s="191">
        <v>0.26250000000000001</v>
      </c>
      <c r="AB26" s="113">
        <v>436.5</v>
      </c>
      <c r="AC26" s="113">
        <v>425.5</v>
      </c>
      <c r="AD26" s="113">
        <v>97</v>
      </c>
      <c r="AE26" s="113">
        <v>11</v>
      </c>
      <c r="AF26" s="113"/>
      <c r="AG26" s="192">
        <v>31</v>
      </c>
      <c r="AH26" s="192">
        <v>62</v>
      </c>
      <c r="AI26" s="192">
        <v>9</v>
      </c>
      <c r="AJ26" s="192">
        <v>3.3</v>
      </c>
      <c r="AK26" s="192">
        <v>55.2</v>
      </c>
      <c r="AL26" s="192">
        <v>17.3</v>
      </c>
      <c r="AM26" s="192">
        <v>24.2</v>
      </c>
      <c r="AN26" s="192">
        <v>45</v>
      </c>
      <c r="AO26" s="192">
        <v>15</v>
      </c>
      <c r="AP26" s="193">
        <v>2.1</v>
      </c>
      <c r="AQ26" s="192">
        <v>41</v>
      </c>
      <c r="AR26" s="192">
        <v>5.8</v>
      </c>
      <c r="AS26" s="113">
        <v>69.2</v>
      </c>
      <c r="AT26" s="113">
        <v>72.5</v>
      </c>
      <c r="AU26" s="98">
        <v>2.1151586368977675</v>
      </c>
      <c r="AV26" s="98">
        <v>2.4112808460634549</v>
      </c>
      <c r="AW26" s="113">
        <v>68</v>
      </c>
      <c r="AX26" s="113">
        <v>9.6</v>
      </c>
      <c r="AY26" s="113">
        <v>2.1</v>
      </c>
      <c r="AZ26" s="113">
        <v>1</v>
      </c>
      <c r="BA26" s="113">
        <v>0</v>
      </c>
      <c r="BB26" s="113">
        <v>3</v>
      </c>
      <c r="BC26" s="113">
        <v>17</v>
      </c>
      <c r="BD26" s="113">
        <v>21</v>
      </c>
      <c r="BE26" s="113">
        <v>11.5</v>
      </c>
      <c r="BF26" s="113">
        <v>16.2</v>
      </c>
      <c r="BG26" s="113">
        <v>3</v>
      </c>
      <c r="BH26" s="113">
        <v>1.7</v>
      </c>
      <c r="BI26" s="113">
        <v>3.3</v>
      </c>
      <c r="BJ26" s="113">
        <v>5.5</v>
      </c>
      <c r="BK26" s="113">
        <v>0.8</v>
      </c>
      <c r="BL26" s="113">
        <v>3.1</v>
      </c>
      <c r="BM26" s="113">
        <v>9</v>
      </c>
      <c r="BN26" s="113">
        <v>1.3</v>
      </c>
      <c r="BO26" s="113">
        <v>91</v>
      </c>
      <c r="BP26" s="113">
        <v>97.3</v>
      </c>
      <c r="BQ26" s="113">
        <v>0</v>
      </c>
      <c r="BR26" s="113">
        <v>83</v>
      </c>
      <c r="BS26" s="113">
        <v>134</v>
      </c>
      <c r="BT26" s="113">
        <v>65</v>
      </c>
      <c r="BU26" s="113">
        <v>0.9</v>
      </c>
      <c r="BV26" s="113">
        <v>66.7</v>
      </c>
      <c r="BW26" s="113">
        <v>17.8</v>
      </c>
      <c r="BX26" s="113">
        <v>3.5</v>
      </c>
      <c r="BY26" s="113">
        <v>96.7</v>
      </c>
      <c r="BZ26" s="113">
        <v>99.8</v>
      </c>
      <c r="CA26" s="113">
        <v>96.7</v>
      </c>
      <c r="CB26" s="113">
        <v>100</v>
      </c>
      <c r="CC26" s="113" t="s">
        <v>77</v>
      </c>
      <c r="CD26" s="113"/>
      <c r="CE26" s="113"/>
      <c r="CF26" s="113"/>
      <c r="CG26" s="186"/>
      <c r="CH26" s="186"/>
      <c r="CI26" s="113">
        <v>10</v>
      </c>
      <c r="CJ26" s="113">
        <v>10</v>
      </c>
      <c r="CK26" s="173">
        <v>0</v>
      </c>
    </row>
    <row r="27" spans="1:89" x14ac:dyDescent="0.2">
      <c r="A27" s="184">
        <v>26</v>
      </c>
      <c r="B27" s="36">
        <v>26</v>
      </c>
      <c r="C27" t="s">
        <v>175</v>
      </c>
      <c r="D27" s="185"/>
      <c r="E27" s="186">
        <v>6</v>
      </c>
      <c r="F27" s="187" t="s">
        <v>110</v>
      </c>
      <c r="G27" s="187" t="s">
        <v>111</v>
      </c>
      <c r="H27" s="187"/>
      <c r="I27" s="188" t="s">
        <v>93</v>
      </c>
      <c r="J27" s="188" t="s">
        <v>94</v>
      </c>
      <c r="K27" s="188" t="s">
        <v>139</v>
      </c>
      <c r="L27" s="188" t="s">
        <v>337</v>
      </c>
      <c r="M27" s="188" t="s">
        <v>337</v>
      </c>
      <c r="N27" s="188" t="s">
        <v>337</v>
      </c>
      <c r="O27" s="188" t="s">
        <v>337</v>
      </c>
      <c r="P27" s="189">
        <v>43385</v>
      </c>
      <c r="Q27" s="113" t="s">
        <v>88</v>
      </c>
      <c r="R27" s="194" t="s">
        <v>176</v>
      </c>
      <c r="S27" s="190">
        <v>6</v>
      </c>
      <c r="T27" s="113" t="s">
        <v>98</v>
      </c>
      <c r="U27" s="113">
        <v>117</v>
      </c>
      <c r="V27" s="113">
        <v>22</v>
      </c>
      <c r="W27" s="113">
        <v>16.100000000000001</v>
      </c>
      <c r="X27" s="113"/>
      <c r="Y27" s="113"/>
      <c r="Z27" s="191">
        <v>0.72916666666666663</v>
      </c>
      <c r="AA27" s="191">
        <v>0.47500000000000003</v>
      </c>
      <c r="AB27" s="113">
        <v>938.5</v>
      </c>
      <c r="AC27" s="113">
        <v>765</v>
      </c>
      <c r="AD27" s="113">
        <v>82</v>
      </c>
      <c r="AE27" s="113">
        <v>306.8</v>
      </c>
      <c r="AF27" s="113"/>
      <c r="AG27" s="192">
        <v>2.9</v>
      </c>
      <c r="AH27" s="192">
        <v>73</v>
      </c>
      <c r="AI27" s="192">
        <v>28.8</v>
      </c>
      <c r="AJ27" s="192">
        <v>13.6</v>
      </c>
      <c r="AK27" s="192">
        <v>34.200000000000003</v>
      </c>
      <c r="AL27" s="192">
        <v>18.8</v>
      </c>
      <c r="AM27" s="192">
        <v>33.4</v>
      </c>
      <c r="AN27" s="192">
        <v>98</v>
      </c>
      <c r="AO27" s="192">
        <v>28</v>
      </c>
      <c r="AP27" s="193">
        <v>1.8</v>
      </c>
      <c r="AQ27" s="192">
        <v>189</v>
      </c>
      <c r="AR27" s="192">
        <v>14.8</v>
      </c>
      <c r="AS27" s="113">
        <v>131.4</v>
      </c>
      <c r="AT27" s="113">
        <v>53</v>
      </c>
      <c r="AU27" s="98">
        <v>2.1960784313725492</v>
      </c>
      <c r="AV27" s="98">
        <v>2.3372549019607844</v>
      </c>
      <c r="AW27" s="113">
        <v>0</v>
      </c>
      <c r="AX27" s="113">
        <v>0</v>
      </c>
      <c r="AY27" s="113">
        <v>0</v>
      </c>
      <c r="AZ27" s="113">
        <v>31</v>
      </c>
      <c r="BA27" s="113">
        <v>1</v>
      </c>
      <c r="BB27" s="113">
        <v>9</v>
      </c>
      <c r="BC27" s="113">
        <v>60</v>
      </c>
      <c r="BD27" s="113">
        <v>101</v>
      </c>
      <c r="BE27" s="113">
        <v>13.7</v>
      </c>
      <c r="BF27" s="113">
        <v>25.6</v>
      </c>
      <c r="BG27" s="113">
        <v>7.9</v>
      </c>
      <c r="BH27" s="113">
        <v>9.4</v>
      </c>
      <c r="BI27" s="113">
        <v>7.2</v>
      </c>
      <c r="BJ27" s="113">
        <v>8.3000000000000007</v>
      </c>
      <c r="BK27" s="113">
        <v>7.3</v>
      </c>
      <c r="BL27" s="113">
        <v>4.8</v>
      </c>
      <c r="BM27" s="113">
        <v>68</v>
      </c>
      <c r="BN27" s="113">
        <v>5.3</v>
      </c>
      <c r="BO27" s="113">
        <v>88</v>
      </c>
      <c r="BP27" s="113">
        <v>96.7</v>
      </c>
      <c r="BQ27" s="113">
        <v>0.1</v>
      </c>
      <c r="BR27" s="113">
        <v>85</v>
      </c>
      <c r="BS27" s="113">
        <v>128</v>
      </c>
      <c r="BT27" s="113">
        <v>63</v>
      </c>
      <c r="BU27" s="113">
        <v>62.6</v>
      </c>
      <c r="BV27" s="113">
        <v>14.7</v>
      </c>
      <c r="BW27" s="113">
        <v>14.7</v>
      </c>
      <c r="BX27" s="113">
        <v>3.9</v>
      </c>
      <c r="BY27" s="113">
        <v>87.4</v>
      </c>
      <c r="BZ27" s="113">
        <v>87.4</v>
      </c>
      <c r="CA27" s="113">
        <v>91</v>
      </c>
      <c r="CB27" s="113">
        <v>89.5</v>
      </c>
      <c r="CC27" s="113"/>
      <c r="CD27" s="113"/>
      <c r="CE27" s="113"/>
      <c r="CF27" s="113"/>
      <c r="CG27" s="186"/>
      <c r="CH27" s="186"/>
      <c r="CI27" s="113">
        <v>10</v>
      </c>
      <c r="CJ27" s="113">
        <v>10</v>
      </c>
      <c r="CK27" s="113">
        <v>5</v>
      </c>
    </row>
    <row r="28" spans="1:89" x14ac:dyDescent="0.2">
      <c r="A28" s="184">
        <v>27</v>
      </c>
      <c r="B28" s="36">
        <v>27</v>
      </c>
      <c r="C28" t="s">
        <v>177</v>
      </c>
      <c r="D28" s="185" t="s">
        <v>178</v>
      </c>
      <c r="E28" s="186">
        <v>14</v>
      </c>
      <c r="F28" s="187" t="s">
        <v>110</v>
      </c>
      <c r="G28" s="187" t="s">
        <v>111</v>
      </c>
      <c r="H28" s="187"/>
      <c r="I28" s="188" t="s">
        <v>96</v>
      </c>
      <c r="J28" s="188" t="s">
        <v>115</v>
      </c>
      <c r="K28" s="188" t="s">
        <v>337</v>
      </c>
      <c r="L28" s="188" t="s">
        <v>337</v>
      </c>
      <c r="M28" s="188" t="s">
        <v>337</v>
      </c>
      <c r="N28" s="188" t="s">
        <v>337</v>
      </c>
      <c r="O28" s="188" t="s">
        <v>337</v>
      </c>
      <c r="P28" s="189">
        <v>43382</v>
      </c>
      <c r="Q28" s="113" t="s">
        <v>88</v>
      </c>
      <c r="R28" s="194" t="s">
        <v>179</v>
      </c>
      <c r="S28" s="190">
        <v>14</v>
      </c>
      <c r="T28" s="113" t="s">
        <v>98</v>
      </c>
      <c r="U28" s="113">
        <v>152</v>
      </c>
      <c r="V28" s="113">
        <v>40</v>
      </c>
      <c r="W28" s="113">
        <v>17.3</v>
      </c>
      <c r="X28" s="113"/>
      <c r="Y28" s="113"/>
      <c r="Z28" s="191">
        <v>0.9375</v>
      </c>
      <c r="AA28" s="191">
        <v>0.37152777777777773</v>
      </c>
      <c r="AB28" s="113">
        <v>565</v>
      </c>
      <c r="AC28" s="113">
        <v>553.5</v>
      </c>
      <c r="AD28" s="113">
        <v>98</v>
      </c>
      <c r="AE28" s="113">
        <v>11.5</v>
      </c>
      <c r="AF28" s="113"/>
      <c r="AG28" s="192">
        <v>60</v>
      </c>
      <c r="AH28" s="192">
        <v>70</v>
      </c>
      <c r="AI28" s="192">
        <v>11.4</v>
      </c>
      <c r="AJ28" s="192">
        <v>6.8</v>
      </c>
      <c r="AK28" s="192">
        <v>55.2</v>
      </c>
      <c r="AL28" s="192">
        <v>16.100000000000001</v>
      </c>
      <c r="AM28" s="192">
        <v>22</v>
      </c>
      <c r="AN28" s="192">
        <v>62</v>
      </c>
      <c r="AO28" s="192">
        <v>18</v>
      </c>
      <c r="AP28" s="193">
        <v>1.9</v>
      </c>
      <c r="AQ28" s="192">
        <v>77</v>
      </c>
      <c r="AR28" s="192">
        <v>8.3000000000000007</v>
      </c>
      <c r="AS28" s="113">
        <v>84</v>
      </c>
      <c r="AT28" s="113">
        <v>71.300000000000011</v>
      </c>
      <c r="AU28" s="98">
        <v>1.9512195121951219</v>
      </c>
      <c r="AV28" s="98">
        <v>2.1571815718157183</v>
      </c>
      <c r="AW28" s="113">
        <v>7</v>
      </c>
      <c r="AX28" s="113">
        <v>0.8</v>
      </c>
      <c r="AY28" s="113">
        <v>0.2</v>
      </c>
      <c r="AZ28" s="113">
        <v>1</v>
      </c>
      <c r="BA28" s="113">
        <v>0</v>
      </c>
      <c r="BB28" s="113">
        <v>3</v>
      </c>
      <c r="BC28" s="113">
        <v>18</v>
      </c>
      <c r="BD28" s="113">
        <v>22</v>
      </c>
      <c r="BE28" s="113">
        <v>12.4</v>
      </c>
      <c r="BF28" s="113">
        <v>22.7</v>
      </c>
      <c r="BG28" s="113">
        <v>2.4</v>
      </c>
      <c r="BH28" s="113">
        <v>4.9000000000000004</v>
      </c>
      <c r="BI28" s="113">
        <v>1.7</v>
      </c>
      <c r="BJ28" s="113">
        <v>5.9</v>
      </c>
      <c r="BK28" s="113">
        <v>1.7</v>
      </c>
      <c r="BL28" s="113">
        <v>6.2</v>
      </c>
      <c r="BM28" s="113">
        <v>4</v>
      </c>
      <c r="BN28" s="113">
        <v>0.4</v>
      </c>
      <c r="BO28" s="113">
        <v>87</v>
      </c>
      <c r="BP28" s="113">
        <v>97.8</v>
      </c>
      <c r="BQ28" s="113">
        <v>0.1</v>
      </c>
      <c r="BR28" s="113">
        <v>67</v>
      </c>
      <c r="BS28" s="113">
        <v>110</v>
      </c>
      <c r="BT28" s="113">
        <v>49</v>
      </c>
      <c r="BU28" s="113">
        <v>6.1</v>
      </c>
      <c r="BV28" s="113">
        <v>25.8</v>
      </c>
      <c r="BW28" s="113">
        <v>4.4000000000000004</v>
      </c>
      <c r="BX28" s="113">
        <v>4</v>
      </c>
      <c r="BY28" s="113">
        <v>99.3</v>
      </c>
      <c r="BZ28" s="113">
        <v>99.3</v>
      </c>
      <c r="CA28" s="113">
        <v>100</v>
      </c>
      <c r="CB28" s="113">
        <v>100</v>
      </c>
      <c r="CC28" s="113"/>
      <c r="CD28" s="113"/>
      <c r="CE28" s="113"/>
      <c r="CF28" s="113"/>
      <c r="CG28" s="186"/>
      <c r="CH28" s="186"/>
      <c r="CI28" s="113">
        <v>9</v>
      </c>
      <c r="CJ28" s="113">
        <v>9</v>
      </c>
      <c r="CK28" s="173">
        <v>0</v>
      </c>
    </row>
    <row r="29" spans="1:89" x14ac:dyDescent="0.2">
      <c r="A29" s="184">
        <v>28</v>
      </c>
      <c r="B29" s="36">
        <v>28</v>
      </c>
      <c r="C29" t="s">
        <v>180</v>
      </c>
      <c r="D29" s="185" t="s">
        <v>181</v>
      </c>
      <c r="E29" s="186">
        <v>9</v>
      </c>
      <c r="F29" s="187"/>
      <c r="G29" s="187"/>
      <c r="H29" s="187"/>
      <c r="I29" s="188" t="s">
        <v>87</v>
      </c>
      <c r="J29" s="188" t="s">
        <v>94</v>
      </c>
      <c r="K29" s="188" t="s">
        <v>337</v>
      </c>
      <c r="L29" s="188" t="s">
        <v>337</v>
      </c>
      <c r="M29" s="188" t="s">
        <v>337</v>
      </c>
      <c r="N29" s="188" t="s">
        <v>337</v>
      </c>
      <c r="O29" s="188" t="s">
        <v>337</v>
      </c>
      <c r="P29" s="189">
        <v>43378</v>
      </c>
      <c r="Q29" s="113" t="s">
        <v>88</v>
      </c>
      <c r="R29" s="194" t="s">
        <v>182</v>
      </c>
      <c r="S29" s="190">
        <v>9</v>
      </c>
      <c r="T29" s="113" t="s">
        <v>98</v>
      </c>
      <c r="U29" s="113">
        <v>138</v>
      </c>
      <c r="V29" s="113">
        <v>30</v>
      </c>
      <c r="W29" s="113">
        <v>15.8</v>
      </c>
      <c r="X29" s="113"/>
      <c r="Y29" s="113"/>
      <c r="Z29" s="191">
        <v>0.9375</v>
      </c>
      <c r="AA29" s="191">
        <v>0.33888888888888885</v>
      </c>
      <c r="AB29" s="113">
        <v>578</v>
      </c>
      <c r="AC29" s="113">
        <v>544</v>
      </c>
      <c r="AD29" s="113">
        <v>94</v>
      </c>
      <c r="AE29" s="113">
        <v>33</v>
      </c>
      <c r="AF29" s="113"/>
      <c r="AG29" s="192">
        <v>12.5</v>
      </c>
      <c r="AH29" s="192">
        <v>154.5</v>
      </c>
      <c r="AI29" s="192">
        <v>5.7</v>
      </c>
      <c r="AJ29" s="192">
        <v>7.9</v>
      </c>
      <c r="AK29" s="192">
        <v>48.4</v>
      </c>
      <c r="AL29" s="192">
        <v>19.899999999999999</v>
      </c>
      <c r="AM29" s="192">
        <v>23.7</v>
      </c>
      <c r="AN29" s="192">
        <v>70</v>
      </c>
      <c r="AO29" s="192">
        <v>18</v>
      </c>
      <c r="AP29" s="193">
        <v>1.9</v>
      </c>
      <c r="AQ29" s="192">
        <v>135</v>
      </c>
      <c r="AR29" s="192">
        <v>14.9</v>
      </c>
      <c r="AS29" s="113">
        <v>93.7</v>
      </c>
      <c r="AT29" s="113">
        <v>68.3</v>
      </c>
      <c r="AU29" s="98">
        <v>1.9852941176470589</v>
      </c>
      <c r="AV29" s="98">
        <v>2.1948529411764706</v>
      </c>
      <c r="AW29" s="113">
        <v>33</v>
      </c>
      <c r="AX29" s="113">
        <v>3.6</v>
      </c>
      <c r="AY29" s="113">
        <v>0.6</v>
      </c>
      <c r="AZ29" s="113">
        <v>6</v>
      </c>
      <c r="BA29" s="113">
        <v>3</v>
      </c>
      <c r="BB29" s="113">
        <v>5</v>
      </c>
      <c r="BC29" s="113">
        <v>39</v>
      </c>
      <c r="BD29" s="113">
        <v>53</v>
      </c>
      <c r="BE29" s="113">
        <v>17.600000000000001</v>
      </c>
      <c r="BF29" s="113">
        <v>22.8</v>
      </c>
      <c r="BG29" s="113">
        <v>5.8</v>
      </c>
      <c r="BH29" s="113">
        <v>8.4</v>
      </c>
      <c r="BI29" s="113">
        <v>5.0999999999999996</v>
      </c>
      <c r="BJ29" s="113">
        <v>9.3000000000000007</v>
      </c>
      <c r="BK29" s="113">
        <v>2.1</v>
      </c>
      <c r="BL29" s="113">
        <v>7.8</v>
      </c>
      <c r="BM29" s="113">
        <v>22</v>
      </c>
      <c r="BN29" s="113">
        <v>2.4</v>
      </c>
      <c r="BO29" s="113">
        <v>89</v>
      </c>
      <c r="BP29" s="113">
        <v>97.8</v>
      </c>
      <c r="BQ29" s="113">
        <v>0</v>
      </c>
      <c r="BR29" s="113">
        <v>66</v>
      </c>
      <c r="BS29" s="113">
        <v>119</v>
      </c>
      <c r="BT29" s="113">
        <v>51</v>
      </c>
      <c r="BU29" s="113">
        <v>43</v>
      </c>
      <c r="BV29" s="113">
        <v>59</v>
      </c>
      <c r="BW29" s="113">
        <v>10.1</v>
      </c>
      <c r="BX29" s="113">
        <v>4.8</v>
      </c>
      <c r="BY29" s="113">
        <v>99.8</v>
      </c>
      <c r="BZ29" s="113">
        <v>99.8</v>
      </c>
      <c r="CA29" s="113">
        <v>100</v>
      </c>
      <c r="CB29" s="113">
        <v>100</v>
      </c>
      <c r="CC29" s="113"/>
      <c r="CD29" s="113"/>
      <c r="CE29" s="113"/>
      <c r="CF29" s="113"/>
      <c r="CG29" s="186"/>
      <c r="CH29" s="186"/>
      <c r="CI29" s="113">
        <v>9</v>
      </c>
      <c r="CJ29" s="113">
        <v>9</v>
      </c>
      <c r="CK29" s="173">
        <v>0</v>
      </c>
    </row>
    <row r="30" spans="1:89" x14ac:dyDescent="0.2">
      <c r="A30" s="184">
        <v>29</v>
      </c>
      <c r="B30" s="36">
        <v>29</v>
      </c>
      <c r="C30" t="s">
        <v>183</v>
      </c>
      <c r="D30" s="185" t="s">
        <v>184</v>
      </c>
      <c r="E30" s="186">
        <v>9</v>
      </c>
      <c r="F30" s="187" t="s">
        <v>110</v>
      </c>
      <c r="G30" s="187" t="s">
        <v>111</v>
      </c>
      <c r="H30" s="187"/>
      <c r="I30" s="188" t="s">
        <v>93</v>
      </c>
      <c r="J30" s="188" t="s">
        <v>337</v>
      </c>
      <c r="K30" s="188" t="s">
        <v>337</v>
      </c>
      <c r="L30" s="188" t="s">
        <v>337</v>
      </c>
      <c r="M30" s="188" t="s">
        <v>337</v>
      </c>
      <c r="N30" s="188" t="s">
        <v>337</v>
      </c>
      <c r="O30" s="188" t="s">
        <v>337</v>
      </c>
      <c r="P30" s="189">
        <v>43368</v>
      </c>
      <c r="Q30" s="113" t="s">
        <v>88</v>
      </c>
      <c r="R30" s="194" t="s">
        <v>185</v>
      </c>
      <c r="S30" s="190">
        <v>7</v>
      </c>
      <c r="T30" s="113" t="s">
        <v>90</v>
      </c>
      <c r="U30" s="113">
        <v>120</v>
      </c>
      <c r="V30" s="113">
        <v>33</v>
      </c>
      <c r="W30" s="113">
        <v>22.9</v>
      </c>
      <c r="X30" s="113"/>
      <c r="Y30" s="113"/>
      <c r="Z30" s="191">
        <v>0.89861111111111114</v>
      </c>
      <c r="AA30" s="191">
        <v>0.32847222222222222</v>
      </c>
      <c r="AB30" s="113">
        <v>616.5</v>
      </c>
      <c r="AC30" s="113">
        <v>573.5</v>
      </c>
      <c r="AD30" s="113">
        <v>93</v>
      </c>
      <c r="AE30" s="113">
        <v>43</v>
      </c>
      <c r="AF30" s="113"/>
      <c r="AG30" s="192">
        <v>1.5</v>
      </c>
      <c r="AH30" s="192">
        <v>149.5</v>
      </c>
      <c r="AI30" s="192">
        <v>7.2</v>
      </c>
      <c r="AJ30" s="192">
        <v>16</v>
      </c>
      <c r="AK30" s="192">
        <v>45.5</v>
      </c>
      <c r="AL30" s="192">
        <v>21.3</v>
      </c>
      <c r="AM30" s="192">
        <v>17.2</v>
      </c>
      <c r="AN30" s="192">
        <v>93</v>
      </c>
      <c r="AO30" s="192">
        <v>35</v>
      </c>
      <c r="AP30" s="193">
        <v>3.4</v>
      </c>
      <c r="AQ30" s="192">
        <v>164</v>
      </c>
      <c r="AR30" s="192">
        <v>17.2</v>
      </c>
      <c r="AS30" s="113">
        <v>110.2</v>
      </c>
      <c r="AT30" s="113">
        <v>66.8</v>
      </c>
      <c r="AU30" s="98">
        <v>3.6617262423714037</v>
      </c>
      <c r="AV30" s="98">
        <v>4.01743679163034</v>
      </c>
      <c r="AW30" s="113">
        <v>246</v>
      </c>
      <c r="AX30" s="113">
        <v>25.7</v>
      </c>
      <c r="AY30" s="113">
        <v>6.4</v>
      </c>
      <c r="AZ30" s="113">
        <v>5</v>
      </c>
      <c r="BA30" s="113">
        <v>1</v>
      </c>
      <c r="BB30" s="113">
        <v>4</v>
      </c>
      <c r="BC30" s="113">
        <v>59</v>
      </c>
      <c r="BD30" s="113">
        <v>69</v>
      </c>
      <c r="BE30" s="113">
        <v>14.7</v>
      </c>
      <c r="BF30" s="113">
        <v>20.399999999999999</v>
      </c>
      <c r="BG30" s="113">
        <v>7.2</v>
      </c>
      <c r="BH30" s="113">
        <v>10.4</v>
      </c>
      <c r="BI30" s="113">
        <v>6.6</v>
      </c>
      <c r="BJ30" s="113">
        <v>9.9</v>
      </c>
      <c r="BK30" s="113">
        <v>4.9000000000000004</v>
      </c>
      <c r="BL30" s="113">
        <v>7.3</v>
      </c>
      <c r="BM30" s="113">
        <v>17</v>
      </c>
      <c r="BN30" s="113">
        <v>1.8</v>
      </c>
      <c r="BO30" s="113">
        <v>75</v>
      </c>
      <c r="BP30" s="113">
        <v>97</v>
      </c>
      <c r="BQ30" s="113">
        <v>0.1</v>
      </c>
      <c r="BR30" s="113">
        <v>80</v>
      </c>
      <c r="BS30" s="113">
        <v>149</v>
      </c>
      <c r="BT30" s="113">
        <v>57</v>
      </c>
      <c r="BU30" s="113">
        <v>9.8000000000000007</v>
      </c>
      <c r="BV30" s="113">
        <v>57.1</v>
      </c>
      <c r="BW30" s="113">
        <v>11.7</v>
      </c>
      <c r="BX30" s="113">
        <v>3.9</v>
      </c>
      <c r="BY30" s="113">
        <v>68.8</v>
      </c>
      <c r="BZ30" s="113">
        <v>97.7</v>
      </c>
      <c r="CA30" s="113">
        <v>68.8</v>
      </c>
      <c r="CB30" s="113">
        <v>100</v>
      </c>
      <c r="CC30" s="113"/>
      <c r="CD30" s="113"/>
      <c r="CE30" s="113"/>
      <c r="CF30" s="113"/>
      <c r="CG30" s="186"/>
      <c r="CH30" s="186"/>
      <c r="CI30" s="113">
        <v>9</v>
      </c>
      <c r="CJ30" s="113">
        <v>9</v>
      </c>
      <c r="CK30" s="113">
        <v>5</v>
      </c>
    </row>
    <row r="31" spans="1:89" x14ac:dyDescent="0.2">
      <c r="A31" s="184">
        <v>30</v>
      </c>
      <c r="B31" s="36">
        <v>30</v>
      </c>
      <c r="C31" t="s">
        <v>186</v>
      </c>
      <c r="D31" s="185" t="s">
        <v>187</v>
      </c>
      <c r="E31" s="186">
        <v>3</v>
      </c>
      <c r="F31" s="187" t="s">
        <v>110</v>
      </c>
      <c r="G31" s="187" t="s">
        <v>111</v>
      </c>
      <c r="H31" s="187"/>
      <c r="I31" s="188" t="s">
        <v>93</v>
      </c>
      <c r="J31" s="188" t="s">
        <v>115</v>
      </c>
      <c r="K31" s="188" t="s">
        <v>337</v>
      </c>
      <c r="L31" s="188" t="s">
        <v>337</v>
      </c>
      <c r="M31" s="188" t="s">
        <v>337</v>
      </c>
      <c r="N31" s="188" t="s">
        <v>337</v>
      </c>
      <c r="O31" s="188" t="s">
        <v>337</v>
      </c>
      <c r="P31" s="189">
        <v>43364</v>
      </c>
      <c r="Q31" s="113" t="s">
        <v>88</v>
      </c>
      <c r="R31" s="194" t="s">
        <v>188</v>
      </c>
      <c r="S31" s="190">
        <v>3</v>
      </c>
      <c r="T31" s="113" t="s">
        <v>90</v>
      </c>
      <c r="U31" s="113">
        <v>100</v>
      </c>
      <c r="V31" s="113">
        <v>18</v>
      </c>
      <c r="W31" s="113">
        <v>18</v>
      </c>
      <c r="X31" s="113"/>
      <c r="Y31" s="113"/>
      <c r="Z31" s="191">
        <v>0.875</v>
      </c>
      <c r="AA31" s="191">
        <v>0.3347222222222222</v>
      </c>
      <c r="AB31" s="113">
        <v>661.5</v>
      </c>
      <c r="AC31" s="113">
        <v>634.5</v>
      </c>
      <c r="AD31" s="113">
        <v>96</v>
      </c>
      <c r="AE31" s="113">
        <v>27</v>
      </c>
      <c r="AF31" s="113"/>
      <c r="AG31" s="192">
        <v>1</v>
      </c>
      <c r="AH31" s="192">
        <v>58.5</v>
      </c>
      <c r="AI31" s="192">
        <v>4.2</v>
      </c>
      <c r="AJ31" s="192">
        <v>2.9</v>
      </c>
      <c r="AK31" s="192">
        <v>50.5</v>
      </c>
      <c r="AL31" s="192">
        <v>16.3</v>
      </c>
      <c r="AM31" s="192">
        <v>30.3</v>
      </c>
      <c r="AN31" s="192">
        <v>69</v>
      </c>
      <c r="AO31" s="192">
        <v>29</v>
      </c>
      <c r="AP31" s="193">
        <v>2.6</v>
      </c>
      <c r="AQ31" s="192">
        <v>41</v>
      </c>
      <c r="AR31" s="192">
        <v>3.9</v>
      </c>
      <c r="AS31" s="113">
        <v>99.3</v>
      </c>
      <c r="AT31" s="113">
        <v>66.8</v>
      </c>
      <c r="AU31" s="98">
        <v>2.7423167848699763</v>
      </c>
      <c r="AV31" s="98">
        <v>2.9881796690307327</v>
      </c>
      <c r="AW31" s="113">
        <v>0</v>
      </c>
      <c r="AX31" s="113">
        <v>0</v>
      </c>
      <c r="AY31" s="113">
        <v>0</v>
      </c>
      <c r="AZ31" s="113">
        <v>1</v>
      </c>
      <c r="BA31" s="113">
        <v>1</v>
      </c>
      <c r="BB31" s="113">
        <v>1</v>
      </c>
      <c r="BC31" s="113">
        <v>7</v>
      </c>
      <c r="BD31" s="113">
        <v>10</v>
      </c>
      <c r="BE31" s="113">
        <v>9.6999999999999993</v>
      </c>
      <c r="BF31" s="113">
        <v>19.100000000000001</v>
      </c>
      <c r="BG31" s="113">
        <v>0.9</v>
      </c>
      <c r="BH31" s="113">
        <v>0.9</v>
      </c>
      <c r="BI31" s="113">
        <v>0.9</v>
      </c>
      <c r="BJ31" s="113">
        <v>3.4</v>
      </c>
      <c r="BK31" s="113">
        <v>0.7</v>
      </c>
      <c r="BL31" s="113">
        <v>3.3</v>
      </c>
      <c r="BM31" s="113">
        <v>1</v>
      </c>
      <c r="BN31" s="113">
        <v>0.1</v>
      </c>
      <c r="BO31" s="113">
        <v>65</v>
      </c>
      <c r="BP31" s="113">
        <v>97.8</v>
      </c>
      <c r="BQ31" s="113">
        <v>1.3</v>
      </c>
      <c r="BR31" s="113">
        <v>75</v>
      </c>
      <c r="BS31" s="113">
        <v>108</v>
      </c>
      <c r="BT31" s="113">
        <v>22</v>
      </c>
      <c r="BU31" s="113">
        <v>14.5</v>
      </c>
      <c r="BV31" s="113">
        <v>29.5</v>
      </c>
      <c r="BW31" s="113">
        <v>7.9</v>
      </c>
      <c r="BX31" s="113">
        <v>3</v>
      </c>
      <c r="BY31" s="113">
        <v>94.2</v>
      </c>
      <c r="BZ31" s="113">
        <v>94.2</v>
      </c>
      <c r="CA31" s="113">
        <v>100</v>
      </c>
      <c r="CB31" s="113">
        <v>100</v>
      </c>
      <c r="CC31" s="113"/>
      <c r="CD31" s="113"/>
      <c r="CE31" s="113"/>
      <c r="CF31" s="113"/>
      <c r="CG31" s="186" t="s">
        <v>80</v>
      </c>
      <c r="CH31" s="186" t="s">
        <v>156</v>
      </c>
      <c r="CI31" s="113">
        <v>10</v>
      </c>
      <c r="CJ31" s="113">
        <v>10</v>
      </c>
      <c r="CK31" s="173">
        <v>0</v>
      </c>
    </row>
    <row r="32" spans="1:89" x14ac:dyDescent="0.2">
      <c r="A32" s="184">
        <v>31</v>
      </c>
      <c r="B32" s="36">
        <v>31</v>
      </c>
      <c r="C32" t="s">
        <v>189</v>
      </c>
      <c r="D32" s="185" t="s">
        <v>190</v>
      </c>
      <c r="E32" s="186">
        <v>8</v>
      </c>
      <c r="F32" s="187"/>
      <c r="G32" s="187"/>
      <c r="H32" s="187"/>
      <c r="I32" s="188" t="s">
        <v>93</v>
      </c>
      <c r="J32" s="188" t="s">
        <v>337</v>
      </c>
      <c r="K32" s="188" t="s">
        <v>337</v>
      </c>
      <c r="L32" s="188" t="s">
        <v>337</v>
      </c>
      <c r="M32" s="188" t="s">
        <v>337</v>
      </c>
      <c r="N32" s="188" t="s">
        <v>337</v>
      </c>
      <c r="O32" s="188" t="s">
        <v>337</v>
      </c>
      <c r="P32" s="189">
        <v>43361</v>
      </c>
      <c r="Q32" s="113" t="s">
        <v>88</v>
      </c>
      <c r="R32" s="194" t="s">
        <v>191</v>
      </c>
      <c r="S32" s="190">
        <v>8</v>
      </c>
      <c r="T32" s="113" t="s">
        <v>98</v>
      </c>
      <c r="U32" s="113"/>
      <c r="V32" s="113">
        <v>27</v>
      </c>
      <c r="W32" s="113"/>
      <c r="X32" s="113"/>
      <c r="Y32" s="113"/>
      <c r="Z32" s="191">
        <v>0.90625</v>
      </c>
      <c r="AA32" s="191">
        <v>0.39374999999999999</v>
      </c>
      <c r="AB32" s="113">
        <v>683</v>
      </c>
      <c r="AC32" s="113">
        <v>661.5</v>
      </c>
      <c r="AD32" s="113">
        <v>97</v>
      </c>
      <c r="AE32" s="113">
        <v>22.4</v>
      </c>
      <c r="AF32" s="113"/>
      <c r="AG32" s="192">
        <v>18.5</v>
      </c>
      <c r="AH32" s="192">
        <v>125</v>
      </c>
      <c r="AI32" s="192">
        <v>5.8</v>
      </c>
      <c r="AJ32" s="192">
        <v>4.8</v>
      </c>
      <c r="AK32" s="192">
        <v>47.2</v>
      </c>
      <c r="AL32" s="192">
        <v>20.100000000000001</v>
      </c>
      <c r="AM32" s="192">
        <v>27.9</v>
      </c>
      <c r="AN32" s="192">
        <v>113</v>
      </c>
      <c r="AO32" s="192">
        <v>24</v>
      </c>
      <c r="AP32" s="193">
        <v>2.1</v>
      </c>
      <c r="AQ32" s="192">
        <v>105</v>
      </c>
      <c r="AR32" s="192">
        <v>9.5</v>
      </c>
      <c r="AS32" s="113">
        <v>140.9</v>
      </c>
      <c r="AT32" s="113">
        <v>67.300000000000011</v>
      </c>
      <c r="AU32" s="98">
        <v>2.1768707482993199</v>
      </c>
      <c r="AV32" s="98">
        <v>2.3673469387755102</v>
      </c>
      <c r="AW32" s="113">
        <v>93</v>
      </c>
      <c r="AX32" s="113">
        <v>8.3000000000000007</v>
      </c>
      <c r="AY32" s="113">
        <v>1</v>
      </c>
      <c r="AZ32" s="113">
        <v>11</v>
      </c>
      <c r="BA32" s="113">
        <v>0</v>
      </c>
      <c r="BB32" s="113">
        <v>4</v>
      </c>
      <c r="BC32" s="113">
        <v>36</v>
      </c>
      <c r="BD32" s="113">
        <v>51</v>
      </c>
      <c r="BE32" s="113">
        <v>11.6</v>
      </c>
      <c r="BF32" s="113">
        <v>24.9</v>
      </c>
      <c r="BG32" s="113">
        <v>4.5999999999999996</v>
      </c>
      <c r="BH32" s="113">
        <v>9.1</v>
      </c>
      <c r="BI32" s="113">
        <v>2.9</v>
      </c>
      <c r="BJ32" s="113">
        <v>4.2</v>
      </c>
      <c r="BK32" s="113">
        <v>5.0999999999999996</v>
      </c>
      <c r="BL32" s="113">
        <v>3.8</v>
      </c>
      <c r="BM32" s="113">
        <v>28</v>
      </c>
      <c r="BN32" s="113">
        <v>2.4</v>
      </c>
      <c r="BO32" s="113">
        <v>91</v>
      </c>
      <c r="BP32" s="113">
        <v>96.2</v>
      </c>
      <c r="BQ32" s="113">
        <v>0</v>
      </c>
      <c r="BR32" s="113">
        <v>62</v>
      </c>
      <c r="BS32" s="113">
        <v>113</v>
      </c>
      <c r="BT32" s="113">
        <v>47</v>
      </c>
      <c r="BU32" s="113">
        <v>17.3</v>
      </c>
      <c r="BV32" s="113">
        <v>41.4</v>
      </c>
      <c r="BW32" s="113">
        <v>1.8</v>
      </c>
      <c r="BX32" s="113">
        <v>3.3</v>
      </c>
      <c r="BY32" s="113">
        <v>22.8</v>
      </c>
      <c r="BZ32" s="113">
        <v>99.9</v>
      </c>
      <c r="CA32" s="113">
        <v>22.8</v>
      </c>
      <c r="CB32" s="113">
        <v>100</v>
      </c>
      <c r="CC32" s="113"/>
      <c r="CD32" s="113"/>
      <c r="CE32" s="113" t="s">
        <v>79</v>
      </c>
      <c r="CF32" s="113"/>
      <c r="CG32" s="186"/>
      <c r="CH32" s="186"/>
      <c r="CI32" s="113">
        <v>7</v>
      </c>
      <c r="CJ32" s="113">
        <v>10</v>
      </c>
      <c r="CK32" s="113">
        <v>1</v>
      </c>
    </row>
    <row r="33" spans="1:89" x14ac:dyDescent="0.2">
      <c r="A33" s="184">
        <v>32</v>
      </c>
      <c r="B33" s="36">
        <v>32</v>
      </c>
      <c r="C33" t="s">
        <v>192</v>
      </c>
      <c r="D33" s="185" t="s">
        <v>193</v>
      </c>
      <c r="E33" s="186">
        <v>14</v>
      </c>
      <c r="F33" s="187" t="s">
        <v>110</v>
      </c>
      <c r="G33" s="187" t="s">
        <v>111</v>
      </c>
      <c r="H33" s="187"/>
      <c r="I33" s="188" t="s">
        <v>94</v>
      </c>
      <c r="J33" s="188" t="s">
        <v>337</v>
      </c>
      <c r="K33" s="188" t="s">
        <v>337</v>
      </c>
      <c r="L33" s="188" t="s">
        <v>337</v>
      </c>
      <c r="M33" s="188" t="s">
        <v>337</v>
      </c>
      <c r="N33" s="188" t="s">
        <v>337</v>
      </c>
      <c r="O33" s="188" t="s">
        <v>337</v>
      </c>
      <c r="P33" s="189">
        <v>43355</v>
      </c>
      <c r="Q33" s="113" t="s">
        <v>88</v>
      </c>
      <c r="R33" s="194" t="s">
        <v>194</v>
      </c>
      <c r="S33" s="190">
        <v>14</v>
      </c>
      <c r="T33" s="113" t="s">
        <v>90</v>
      </c>
      <c r="U33" s="113">
        <v>175</v>
      </c>
      <c r="V33" s="113">
        <v>53</v>
      </c>
      <c r="W33" s="113">
        <v>17.3</v>
      </c>
      <c r="X33" s="113"/>
      <c r="Y33" s="113"/>
      <c r="Z33" s="191">
        <v>0.96180555555555547</v>
      </c>
      <c r="AA33" s="191">
        <v>0.2722222222222222</v>
      </c>
      <c r="AB33" s="113">
        <v>447</v>
      </c>
      <c r="AC33" s="113">
        <v>402.5</v>
      </c>
      <c r="AD33" s="113">
        <v>90</v>
      </c>
      <c r="AE33" s="113">
        <v>44.5</v>
      </c>
      <c r="AF33" s="113"/>
      <c r="AG33" s="192">
        <v>30</v>
      </c>
      <c r="AH33" s="192">
        <v>97.5</v>
      </c>
      <c r="AI33" s="192">
        <v>10</v>
      </c>
      <c r="AJ33" s="192">
        <v>3.9</v>
      </c>
      <c r="AK33" s="192">
        <v>45.5</v>
      </c>
      <c r="AL33" s="192">
        <v>29.3</v>
      </c>
      <c r="AM33" s="192">
        <v>21.4</v>
      </c>
      <c r="AN33" s="192">
        <v>47</v>
      </c>
      <c r="AO33" s="192">
        <v>18</v>
      </c>
      <c r="AP33" s="193">
        <v>2.4</v>
      </c>
      <c r="AQ33" s="192">
        <v>46</v>
      </c>
      <c r="AR33" s="192">
        <v>6.9</v>
      </c>
      <c r="AS33" s="113">
        <v>68.400000000000006</v>
      </c>
      <c r="AT33" s="113">
        <v>74.8</v>
      </c>
      <c r="AU33" s="98">
        <v>2.6832298136645965</v>
      </c>
      <c r="AV33" s="98">
        <v>3.0409937888198759</v>
      </c>
      <c r="AW33" s="113">
        <v>4</v>
      </c>
      <c r="AX33" s="113">
        <v>0.6</v>
      </c>
      <c r="AY33" s="113">
        <v>0.4</v>
      </c>
      <c r="AZ33" s="113">
        <v>0</v>
      </c>
      <c r="BA33" s="113">
        <v>3</v>
      </c>
      <c r="BB33" s="113">
        <v>0</v>
      </c>
      <c r="BC33" s="113">
        <v>15</v>
      </c>
      <c r="BD33" s="113">
        <v>18</v>
      </c>
      <c r="BE33" s="113">
        <v>13.7</v>
      </c>
      <c r="BF33" s="113">
        <v>28.9</v>
      </c>
      <c r="BG33" s="113">
        <v>2.7</v>
      </c>
      <c r="BH33" s="113">
        <v>4.2</v>
      </c>
      <c r="BI33" s="113">
        <v>2.2999999999999998</v>
      </c>
      <c r="BJ33" s="113">
        <v>4.8</v>
      </c>
      <c r="BK33" s="113">
        <v>2.1</v>
      </c>
      <c r="BL33" s="113">
        <v>3.9</v>
      </c>
      <c r="BM33" s="113">
        <v>6</v>
      </c>
      <c r="BN33" s="113">
        <v>0.9</v>
      </c>
      <c r="BO33" s="113">
        <v>90</v>
      </c>
      <c r="BP33" s="113">
        <v>97.7</v>
      </c>
      <c r="BQ33" s="113">
        <v>0</v>
      </c>
      <c r="BR33" s="113">
        <v>65</v>
      </c>
      <c r="BS33" s="113">
        <v>97</v>
      </c>
      <c r="BT33" s="113">
        <v>52</v>
      </c>
      <c r="BU33" s="113">
        <v>0.8</v>
      </c>
      <c r="BV33" s="113">
        <v>58.3</v>
      </c>
      <c r="BW33" s="113">
        <v>10.8</v>
      </c>
      <c r="BX33" s="113">
        <v>3.7</v>
      </c>
      <c r="BY33" s="113">
        <v>81.3</v>
      </c>
      <c r="BZ33" s="113">
        <v>94.6</v>
      </c>
      <c r="CA33" s="113">
        <v>81.3</v>
      </c>
      <c r="CB33" s="113">
        <v>100</v>
      </c>
      <c r="CC33" s="113"/>
      <c r="CD33" s="113"/>
      <c r="CE33" s="113"/>
      <c r="CF33" s="113"/>
      <c r="CG33" s="186"/>
      <c r="CH33" s="186"/>
      <c r="CI33" s="113">
        <v>10</v>
      </c>
      <c r="CJ33" s="113">
        <v>10</v>
      </c>
      <c r="CK33" s="173">
        <v>0</v>
      </c>
    </row>
    <row r="34" spans="1:89" x14ac:dyDescent="0.2">
      <c r="A34" s="184">
        <v>33</v>
      </c>
      <c r="B34" s="36">
        <v>33</v>
      </c>
      <c r="C34" t="s">
        <v>195</v>
      </c>
      <c r="D34" s="185" t="s">
        <v>196</v>
      </c>
      <c r="E34" s="186">
        <v>12</v>
      </c>
      <c r="F34" s="187" t="s">
        <v>110</v>
      </c>
      <c r="G34" s="187" t="s">
        <v>111</v>
      </c>
      <c r="H34" s="187"/>
      <c r="I34" s="188" t="s">
        <v>94</v>
      </c>
      <c r="J34" s="188" t="s">
        <v>337</v>
      </c>
      <c r="K34" s="188" t="s">
        <v>337</v>
      </c>
      <c r="L34" s="188" t="s">
        <v>337</v>
      </c>
      <c r="M34" s="188" t="s">
        <v>337</v>
      </c>
      <c r="N34" s="188" t="s">
        <v>337</v>
      </c>
      <c r="O34" s="188" t="s">
        <v>337</v>
      </c>
      <c r="P34" s="189">
        <v>43343</v>
      </c>
      <c r="Q34" s="113" t="s">
        <v>88</v>
      </c>
      <c r="R34" s="194" t="s">
        <v>197</v>
      </c>
      <c r="S34" s="190">
        <v>12</v>
      </c>
      <c r="T34" s="113" t="s">
        <v>98</v>
      </c>
      <c r="U34" s="113">
        <v>166</v>
      </c>
      <c r="V34" s="113">
        <v>63</v>
      </c>
      <c r="W34" s="113">
        <v>22.9</v>
      </c>
      <c r="X34" s="113"/>
      <c r="Y34" s="113"/>
      <c r="Z34" s="191">
        <v>0.9375</v>
      </c>
      <c r="AA34" s="191">
        <v>0.27777777777777779</v>
      </c>
      <c r="AB34" s="113">
        <v>462.5</v>
      </c>
      <c r="AC34" s="113">
        <v>450.5</v>
      </c>
      <c r="AD34" s="113">
        <v>97</v>
      </c>
      <c r="AE34" s="113">
        <v>12</v>
      </c>
      <c r="AF34" s="113"/>
      <c r="AG34" s="192">
        <v>27</v>
      </c>
      <c r="AH34" s="192">
        <v>139.5</v>
      </c>
      <c r="AI34" s="192">
        <v>8</v>
      </c>
      <c r="AJ34" s="192">
        <v>11.5</v>
      </c>
      <c r="AK34" s="192">
        <v>41.2</v>
      </c>
      <c r="AL34" s="192">
        <v>23.5</v>
      </c>
      <c r="AM34" s="192">
        <v>23.8</v>
      </c>
      <c r="AN34" s="192">
        <v>51</v>
      </c>
      <c r="AO34" s="192">
        <v>16</v>
      </c>
      <c r="AP34" s="193">
        <v>2.1</v>
      </c>
      <c r="AQ34" s="192">
        <v>208</v>
      </c>
      <c r="AR34" s="192">
        <v>27.7</v>
      </c>
      <c r="AS34" s="113">
        <v>74.8</v>
      </c>
      <c r="AT34" s="113">
        <v>64.7</v>
      </c>
      <c r="AU34" s="98">
        <v>2.1309655937846839</v>
      </c>
      <c r="AV34" s="98">
        <v>2.4106548279689233</v>
      </c>
      <c r="AW34" s="113">
        <v>127</v>
      </c>
      <c r="AX34" s="113">
        <v>16.100000000000001</v>
      </c>
      <c r="AY34" s="113">
        <v>7.9</v>
      </c>
      <c r="AZ34" s="113">
        <v>1</v>
      </c>
      <c r="BA34" s="113">
        <v>0</v>
      </c>
      <c r="BB34" s="113">
        <v>5</v>
      </c>
      <c r="BC34" s="113">
        <v>46</v>
      </c>
      <c r="BD34" s="113">
        <v>52</v>
      </c>
      <c r="BE34" s="113">
        <v>16.7</v>
      </c>
      <c r="BF34" s="113">
        <v>37.4</v>
      </c>
      <c r="BG34" s="113">
        <v>6.9</v>
      </c>
      <c r="BH34" s="113">
        <v>5.6</v>
      </c>
      <c r="BI34" s="113">
        <v>7.3</v>
      </c>
      <c r="BJ34" s="113">
        <v>11.3</v>
      </c>
      <c r="BK34" s="113">
        <v>2</v>
      </c>
      <c r="BL34" s="113">
        <v>14.3</v>
      </c>
      <c r="BM34" s="113">
        <v>35</v>
      </c>
      <c r="BN34" s="113">
        <v>4.7</v>
      </c>
      <c r="BO34" s="113">
        <v>89</v>
      </c>
      <c r="BP34" s="113">
        <v>96.7</v>
      </c>
      <c r="BQ34" s="113">
        <v>0</v>
      </c>
      <c r="BR34" s="113">
        <v>57</v>
      </c>
      <c r="BS34" s="113">
        <v>96</v>
      </c>
      <c r="BT34" s="113">
        <v>45</v>
      </c>
      <c r="BU34" s="113">
        <v>8.1999999999999993</v>
      </c>
      <c r="BV34" s="113">
        <v>17.8</v>
      </c>
      <c r="BW34" s="113">
        <v>8.3000000000000007</v>
      </c>
      <c r="BX34" s="113">
        <v>4.2</v>
      </c>
      <c r="BY34" s="113">
        <v>98.6</v>
      </c>
      <c r="BZ34" s="113">
        <v>98.6</v>
      </c>
      <c r="CA34" s="113">
        <v>100</v>
      </c>
      <c r="CB34" s="113">
        <v>100</v>
      </c>
      <c r="CC34" s="113"/>
      <c r="CD34" s="113"/>
      <c r="CE34" s="113"/>
      <c r="CF34" s="113"/>
      <c r="CG34" s="186"/>
      <c r="CH34" s="186"/>
      <c r="CI34" s="113">
        <v>7</v>
      </c>
      <c r="CJ34" s="113">
        <v>8</v>
      </c>
      <c r="CK34" s="173">
        <v>0</v>
      </c>
    </row>
    <row r="35" spans="1:89" x14ac:dyDescent="0.2">
      <c r="A35" s="184">
        <v>34</v>
      </c>
      <c r="B35" s="36">
        <v>34</v>
      </c>
      <c r="C35" t="s">
        <v>198</v>
      </c>
      <c r="D35" s="185" t="s">
        <v>199</v>
      </c>
      <c r="E35" s="186">
        <v>7</v>
      </c>
      <c r="F35" s="187" t="s">
        <v>110</v>
      </c>
      <c r="G35" s="187" t="s">
        <v>111</v>
      </c>
      <c r="H35" s="187"/>
      <c r="I35" s="188" t="s">
        <v>93</v>
      </c>
      <c r="J35" s="188" t="s">
        <v>93</v>
      </c>
      <c r="K35" s="188" t="s">
        <v>200</v>
      </c>
      <c r="L35" s="188" t="s">
        <v>337</v>
      </c>
      <c r="M35" s="188" t="s">
        <v>337</v>
      </c>
      <c r="N35" s="188" t="s">
        <v>337</v>
      </c>
      <c r="O35" s="188" t="s">
        <v>337</v>
      </c>
      <c r="P35" s="189">
        <v>43342</v>
      </c>
      <c r="Q35" s="113" t="s">
        <v>88</v>
      </c>
      <c r="R35" s="194" t="s">
        <v>201</v>
      </c>
      <c r="S35" s="190">
        <v>7</v>
      </c>
      <c r="T35" s="113" t="s">
        <v>98</v>
      </c>
      <c r="U35" s="113">
        <v>135</v>
      </c>
      <c r="V35" s="113">
        <v>28</v>
      </c>
      <c r="W35" s="113">
        <v>15.4</v>
      </c>
      <c r="X35" s="113"/>
      <c r="Y35" s="113"/>
      <c r="Z35" s="191">
        <v>0.9375</v>
      </c>
      <c r="AA35" s="191">
        <v>0.3430555555555555</v>
      </c>
      <c r="AB35" s="113">
        <v>582</v>
      </c>
      <c r="AC35" s="113">
        <v>572.5</v>
      </c>
      <c r="AD35" s="113">
        <v>98</v>
      </c>
      <c r="AE35" s="113">
        <v>9.5</v>
      </c>
      <c r="AF35" s="113"/>
      <c r="AG35" s="192">
        <v>2</v>
      </c>
      <c r="AH35" s="192">
        <v>75.5</v>
      </c>
      <c r="AI35" s="192">
        <v>2</v>
      </c>
      <c r="AJ35" s="192">
        <v>0.9</v>
      </c>
      <c r="AK35" s="192">
        <v>47.9</v>
      </c>
      <c r="AL35" s="192">
        <v>28.6</v>
      </c>
      <c r="AM35" s="192">
        <v>22.6</v>
      </c>
      <c r="AN35" s="192">
        <v>57</v>
      </c>
      <c r="AO35" s="192">
        <v>11</v>
      </c>
      <c r="AP35" s="193">
        <v>1.1000000000000001</v>
      </c>
      <c r="AQ35" s="192">
        <v>130</v>
      </c>
      <c r="AR35" s="192">
        <v>13.6</v>
      </c>
      <c r="AS35" s="113">
        <v>79.599999999999994</v>
      </c>
      <c r="AT35" s="113">
        <v>76.5</v>
      </c>
      <c r="AU35" s="98">
        <v>1.1528384279475983</v>
      </c>
      <c r="AV35" s="98">
        <v>1.2681222707423581</v>
      </c>
      <c r="AW35" s="113">
        <v>48</v>
      </c>
      <c r="AX35" s="113">
        <v>5</v>
      </c>
      <c r="AY35" s="113">
        <v>2.4</v>
      </c>
      <c r="AZ35" s="113">
        <v>2</v>
      </c>
      <c r="BA35" s="113">
        <v>0</v>
      </c>
      <c r="BB35" s="113">
        <v>5</v>
      </c>
      <c r="BC35" s="113">
        <v>37</v>
      </c>
      <c r="BD35" s="113">
        <v>44</v>
      </c>
      <c r="BE35" s="113">
        <v>11.1</v>
      </c>
      <c r="BF35" s="113">
        <v>25.6</v>
      </c>
      <c r="BG35" s="113">
        <v>4.5999999999999996</v>
      </c>
      <c r="BH35" s="113">
        <v>5.6</v>
      </c>
      <c r="BI35" s="113">
        <v>4.3</v>
      </c>
      <c r="BJ35" s="113">
        <v>9.1</v>
      </c>
      <c r="BK35" s="113">
        <v>2.4</v>
      </c>
      <c r="BL35" s="113">
        <v>5.9</v>
      </c>
      <c r="BM35" s="113">
        <v>2</v>
      </c>
      <c r="BN35" s="113">
        <v>0.2</v>
      </c>
      <c r="BO35" s="113">
        <v>84</v>
      </c>
      <c r="BP35" s="113">
        <v>97.1</v>
      </c>
      <c r="BQ35" s="113">
        <v>3.2</v>
      </c>
      <c r="BR35" s="113">
        <v>64</v>
      </c>
      <c r="BS35" s="113">
        <v>112</v>
      </c>
      <c r="BT35" s="113">
        <v>49</v>
      </c>
      <c r="BU35" s="113">
        <v>18.8</v>
      </c>
      <c r="BV35" s="113">
        <v>13.6</v>
      </c>
      <c r="BW35" s="113">
        <v>5.0999999999999996</v>
      </c>
      <c r="BX35" s="113">
        <v>4</v>
      </c>
      <c r="BY35" s="113">
        <v>94.1</v>
      </c>
      <c r="BZ35" s="113">
        <v>99.1</v>
      </c>
      <c r="CA35" s="113">
        <v>94.1</v>
      </c>
      <c r="CB35" s="113">
        <v>100</v>
      </c>
      <c r="CC35" s="113"/>
      <c r="CD35" s="113"/>
      <c r="CE35" s="113"/>
      <c r="CF35" s="113"/>
      <c r="CG35" s="186"/>
      <c r="CH35" s="186"/>
      <c r="CI35" s="113">
        <v>10</v>
      </c>
      <c r="CJ35" s="113">
        <v>10</v>
      </c>
      <c r="CK35" s="113">
        <v>1</v>
      </c>
    </row>
    <row r="36" spans="1:89" x14ac:dyDescent="0.2">
      <c r="A36" s="184">
        <v>35</v>
      </c>
      <c r="B36" s="36">
        <v>35</v>
      </c>
      <c r="C36" t="s">
        <v>202</v>
      </c>
      <c r="D36" s="185" t="s">
        <v>203</v>
      </c>
      <c r="E36" s="186">
        <v>10</v>
      </c>
      <c r="F36" s="187"/>
      <c r="G36" s="187"/>
      <c r="H36" s="187"/>
      <c r="I36" s="188" t="s">
        <v>93</v>
      </c>
      <c r="J36" s="188" t="s">
        <v>94</v>
      </c>
      <c r="K36" s="188" t="s">
        <v>337</v>
      </c>
      <c r="L36" s="188" t="s">
        <v>337</v>
      </c>
      <c r="M36" s="188" t="s">
        <v>337</v>
      </c>
      <c r="N36" s="188" t="s">
        <v>337</v>
      </c>
      <c r="O36" s="188" t="s">
        <v>337</v>
      </c>
      <c r="P36" s="189">
        <v>43340</v>
      </c>
      <c r="Q36" s="113" t="s">
        <v>88</v>
      </c>
      <c r="R36" s="194" t="s">
        <v>204</v>
      </c>
      <c r="S36" s="190">
        <v>10</v>
      </c>
      <c r="T36" s="113" t="s">
        <v>98</v>
      </c>
      <c r="U36" s="113">
        <v>145</v>
      </c>
      <c r="V36" s="113">
        <v>33</v>
      </c>
      <c r="W36" s="113">
        <v>15.7</v>
      </c>
      <c r="X36" s="113"/>
      <c r="Y36" s="113"/>
      <c r="Z36" s="191">
        <v>0.90208333333333324</v>
      </c>
      <c r="AA36" s="191">
        <v>0.36527777777777781</v>
      </c>
      <c r="AB36" s="113">
        <v>648.5</v>
      </c>
      <c r="AC36" s="113">
        <v>563.5</v>
      </c>
      <c r="AD36" s="113">
        <v>87</v>
      </c>
      <c r="AE36" s="113">
        <v>84.5</v>
      </c>
      <c r="AF36" s="113"/>
      <c r="AG36" s="192">
        <v>18</v>
      </c>
      <c r="AH36" s="192">
        <v>98</v>
      </c>
      <c r="AI36" s="192">
        <v>15.4</v>
      </c>
      <c r="AJ36" s="192">
        <v>8.4</v>
      </c>
      <c r="AK36" s="192">
        <v>52.8</v>
      </c>
      <c r="AL36" s="192">
        <v>18.100000000000001</v>
      </c>
      <c r="AM36" s="192">
        <v>20.7</v>
      </c>
      <c r="AN36" s="192">
        <v>149</v>
      </c>
      <c r="AO36" s="192">
        <v>66</v>
      </c>
      <c r="AP36" s="193">
        <v>6.1</v>
      </c>
      <c r="AQ36" s="192">
        <v>235</v>
      </c>
      <c r="AR36" s="192">
        <v>25</v>
      </c>
      <c r="AS36" s="113">
        <v>169.7</v>
      </c>
      <c r="AT36" s="113">
        <v>70.900000000000006</v>
      </c>
      <c r="AU36" s="98">
        <v>7.0275066548358476</v>
      </c>
      <c r="AV36" s="98">
        <v>7.6770186335403725</v>
      </c>
      <c r="AW36" s="113">
        <v>75</v>
      </c>
      <c r="AX36" s="113">
        <v>8</v>
      </c>
      <c r="AY36" s="113">
        <v>4.9000000000000004</v>
      </c>
      <c r="AZ36" s="113">
        <v>2</v>
      </c>
      <c r="BA36" s="113">
        <v>0</v>
      </c>
      <c r="BB36" s="113">
        <v>2</v>
      </c>
      <c r="BC36" s="113">
        <v>103</v>
      </c>
      <c r="BD36" s="113">
        <v>107</v>
      </c>
      <c r="BE36" s="113">
        <v>12.2</v>
      </c>
      <c r="BF36" s="113">
        <v>19.100000000000001</v>
      </c>
      <c r="BG36" s="113">
        <v>11.4</v>
      </c>
      <c r="BH36" s="113">
        <v>7.7</v>
      </c>
      <c r="BI36" s="113">
        <v>12.3</v>
      </c>
      <c r="BJ36" s="113">
        <v>14.1</v>
      </c>
      <c r="BK36" s="113">
        <v>9</v>
      </c>
      <c r="BL36" s="113">
        <v>11.3</v>
      </c>
      <c r="BM36" s="113">
        <v>6</v>
      </c>
      <c r="BN36" s="113">
        <v>0.6</v>
      </c>
      <c r="BO36" s="113">
        <v>93</v>
      </c>
      <c r="BP36" s="113">
        <v>97.6</v>
      </c>
      <c r="BQ36" s="113">
        <v>0</v>
      </c>
      <c r="BR36" s="113">
        <v>54</v>
      </c>
      <c r="BS36" s="113">
        <v>96</v>
      </c>
      <c r="BT36" s="113">
        <v>43</v>
      </c>
      <c r="BU36" s="113">
        <v>26.3</v>
      </c>
      <c r="BV36" s="113">
        <v>56.6</v>
      </c>
      <c r="BW36" s="113">
        <v>7.8</v>
      </c>
      <c r="BX36" s="113">
        <v>3</v>
      </c>
      <c r="BY36" s="113">
        <v>74.7</v>
      </c>
      <c r="BZ36" s="113">
        <v>99.5</v>
      </c>
      <c r="CA36" s="113">
        <v>74.7</v>
      </c>
      <c r="CB36" s="113">
        <v>100</v>
      </c>
      <c r="CC36" s="113"/>
      <c r="CD36" s="113"/>
      <c r="CE36" s="113"/>
      <c r="CF36" s="113"/>
      <c r="CG36" s="186"/>
      <c r="CH36" s="186"/>
      <c r="CI36" s="113">
        <v>10</v>
      </c>
      <c r="CJ36" s="113">
        <v>10</v>
      </c>
      <c r="CK36" s="173">
        <v>0</v>
      </c>
    </row>
    <row r="37" spans="1:89" x14ac:dyDescent="0.2">
      <c r="A37" s="184">
        <v>36</v>
      </c>
      <c r="B37" s="36">
        <v>36</v>
      </c>
      <c r="C37" t="s">
        <v>205</v>
      </c>
      <c r="D37" s="185" t="s">
        <v>206</v>
      </c>
      <c r="E37" s="186">
        <v>9</v>
      </c>
      <c r="F37" s="187" t="s">
        <v>110</v>
      </c>
      <c r="G37" s="187" t="s">
        <v>111</v>
      </c>
      <c r="H37" s="187"/>
      <c r="I37" s="188" t="s">
        <v>93</v>
      </c>
      <c r="J37" s="188" t="s">
        <v>94</v>
      </c>
      <c r="K37" s="188" t="s">
        <v>337</v>
      </c>
      <c r="L37" s="188" t="s">
        <v>337</v>
      </c>
      <c r="M37" s="188" t="s">
        <v>337</v>
      </c>
      <c r="N37" s="188" t="s">
        <v>337</v>
      </c>
      <c r="O37" s="188" t="s">
        <v>337</v>
      </c>
      <c r="P37" s="189">
        <v>43312</v>
      </c>
      <c r="Q37" s="113" t="s">
        <v>88</v>
      </c>
      <c r="R37" s="194" t="s">
        <v>207</v>
      </c>
      <c r="S37" s="190">
        <v>9</v>
      </c>
      <c r="T37" s="113" t="s">
        <v>98</v>
      </c>
      <c r="U37" s="113">
        <v>140</v>
      </c>
      <c r="V37" s="113">
        <v>31</v>
      </c>
      <c r="W37" s="113">
        <v>15.8</v>
      </c>
      <c r="X37" s="113"/>
      <c r="Y37" s="113"/>
      <c r="Z37" s="191">
        <v>0.9159722222222223</v>
      </c>
      <c r="AA37" s="191">
        <v>0.3840277777777778</v>
      </c>
      <c r="AB37" s="113">
        <v>669.5</v>
      </c>
      <c r="AC37" s="113">
        <v>661</v>
      </c>
      <c r="AD37" s="113">
        <v>99</v>
      </c>
      <c r="AE37" s="113">
        <v>8.5</v>
      </c>
      <c r="AF37" s="113"/>
      <c r="AG37" s="192">
        <v>4.5</v>
      </c>
      <c r="AH37" s="192">
        <v>162</v>
      </c>
      <c r="AI37" s="192">
        <v>1.9</v>
      </c>
      <c r="AJ37" s="192">
        <v>0.6</v>
      </c>
      <c r="AK37" s="192">
        <v>52.8</v>
      </c>
      <c r="AL37" s="192">
        <v>19.3</v>
      </c>
      <c r="AM37" s="192">
        <v>27.3</v>
      </c>
      <c r="AN37" s="192">
        <v>47</v>
      </c>
      <c r="AO37" s="192">
        <v>13</v>
      </c>
      <c r="AP37" s="193">
        <v>1.2</v>
      </c>
      <c r="AQ37" s="192">
        <v>151</v>
      </c>
      <c r="AR37" s="192">
        <v>13.7</v>
      </c>
      <c r="AS37" s="113">
        <v>74.3</v>
      </c>
      <c r="AT37" s="113">
        <v>72.099999999999994</v>
      </c>
      <c r="AU37" s="98">
        <v>1.1800302571860817</v>
      </c>
      <c r="AV37" s="98">
        <v>1.2889561270801815</v>
      </c>
      <c r="AW37" s="113">
        <v>49</v>
      </c>
      <c r="AX37" s="113">
        <v>4.4000000000000004</v>
      </c>
      <c r="AY37" s="113">
        <v>2.7</v>
      </c>
      <c r="AZ37" s="113">
        <v>0</v>
      </c>
      <c r="BA37" s="113">
        <v>5</v>
      </c>
      <c r="BB37" s="113">
        <v>2</v>
      </c>
      <c r="BC37" s="113">
        <v>47</v>
      </c>
      <c r="BD37" s="113">
        <v>54</v>
      </c>
      <c r="BE37" s="113">
        <v>13.2</v>
      </c>
      <c r="BF37" s="113">
        <v>34.6</v>
      </c>
      <c r="BG37" s="113">
        <v>4.9000000000000004</v>
      </c>
      <c r="BH37" s="113">
        <v>9.3000000000000007</v>
      </c>
      <c r="BI37" s="113">
        <v>3.2</v>
      </c>
      <c r="BJ37" s="113">
        <v>7.8</v>
      </c>
      <c r="BK37" s="113">
        <v>2.2000000000000002</v>
      </c>
      <c r="BL37" s="113">
        <v>5.3</v>
      </c>
      <c r="BM37" s="113">
        <v>1</v>
      </c>
      <c r="BN37" s="113">
        <v>0.1</v>
      </c>
      <c r="BO37" s="113">
        <v>93</v>
      </c>
      <c r="BP37" s="113">
        <v>96.5</v>
      </c>
      <c r="BQ37" s="113">
        <v>0</v>
      </c>
      <c r="BR37" s="113">
        <v>66</v>
      </c>
      <c r="BS37" s="113">
        <v>109</v>
      </c>
      <c r="BT37" s="113">
        <v>52</v>
      </c>
      <c r="BU37" s="113">
        <v>1.8</v>
      </c>
      <c r="BV37" s="113">
        <v>14.8</v>
      </c>
      <c r="BW37" s="113">
        <v>8.8000000000000007</v>
      </c>
      <c r="BX37" s="113">
        <v>2.5</v>
      </c>
      <c r="BY37" s="113">
        <v>100</v>
      </c>
      <c r="BZ37" s="113">
        <v>100</v>
      </c>
      <c r="CA37" s="113">
        <v>100</v>
      </c>
      <c r="CB37" s="113">
        <v>100</v>
      </c>
      <c r="CC37" s="113"/>
      <c r="CD37" s="113" t="s">
        <v>78</v>
      </c>
      <c r="CE37" s="113" t="s">
        <v>79</v>
      </c>
      <c r="CF37" s="113"/>
      <c r="CG37" s="186"/>
      <c r="CH37" s="186"/>
      <c r="CI37" s="113">
        <v>10</v>
      </c>
      <c r="CJ37" s="113">
        <v>10</v>
      </c>
      <c r="CK37" s="173">
        <v>0</v>
      </c>
    </row>
    <row r="38" spans="1:89" x14ac:dyDescent="0.2">
      <c r="A38" s="184">
        <v>37</v>
      </c>
      <c r="B38" s="36">
        <v>37</v>
      </c>
      <c r="C38" t="s">
        <v>208</v>
      </c>
      <c r="D38" s="185" t="s">
        <v>209</v>
      </c>
      <c r="E38" s="186">
        <v>7</v>
      </c>
      <c r="F38" s="187" t="s">
        <v>110</v>
      </c>
      <c r="G38" s="187" t="s">
        <v>111</v>
      </c>
      <c r="H38" s="187"/>
      <c r="I38" s="188" t="s">
        <v>93</v>
      </c>
      <c r="J38" s="188" t="s">
        <v>94</v>
      </c>
      <c r="K38" s="188" t="s">
        <v>337</v>
      </c>
      <c r="L38" s="188" t="s">
        <v>337</v>
      </c>
      <c r="M38" s="188" t="s">
        <v>337</v>
      </c>
      <c r="N38" s="188" t="s">
        <v>337</v>
      </c>
      <c r="O38" s="188" t="s">
        <v>337</v>
      </c>
      <c r="P38" s="189">
        <v>43311</v>
      </c>
      <c r="Q38" s="113" t="s">
        <v>88</v>
      </c>
      <c r="R38" s="194" t="s">
        <v>210</v>
      </c>
      <c r="S38" s="190">
        <v>7</v>
      </c>
      <c r="T38" s="113" t="s">
        <v>98</v>
      </c>
      <c r="U38" s="113">
        <v>140</v>
      </c>
      <c r="V38" s="113">
        <v>22</v>
      </c>
      <c r="W38" s="113">
        <v>11.2</v>
      </c>
      <c r="X38" s="113"/>
      <c r="Y38" s="113"/>
      <c r="Z38" s="191">
        <v>0.99930555555555556</v>
      </c>
      <c r="AA38" s="191">
        <v>0.41666666666666669</v>
      </c>
      <c r="AB38" s="113">
        <v>600</v>
      </c>
      <c r="AC38" s="113">
        <v>528.5</v>
      </c>
      <c r="AD38" s="113">
        <v>88</v>
      </c>
      <c r="AE38" s="113">
        <v>71.5</v>
      </c>
      <c r="AF38" s="113"/>
      <c r="AG38" s="192">
        <v>27.5</v>
      </c>
      <c r="AH38" s="192">
        <v>109.5</v>
      </c>
      <c r="AI38" s="192">
        <v>11.9</v>
      </c>
      <c r="AJ38" s="192">
        <v>7.1</v>
      </c>
      <c r="AK38" s="192">
        <v>50</v>
      </c>
      <c r="AL38" s="192">
        <v>17.8</v>
      </c>
      <c r="AM38" s="192">
        <v>25.2</v>
      </c>
      <c r="AN38" s="192">
        <v>53</v>
      </c>
      <c r="AO38" s="192">
        <v>17</v>
      </c>
      <c r="AP38" s="193">
        <v>1.7</v>
      </c>
      <c r="AQ38" s="192">
        <v>127</v>
      </c>
      <c r="AR38" s="192">
        <v>14.4</v>
      </c>
      <c r="AS38" s="113">
        <v>78.2</v>
      </c>
      <c r="AT38" s="113">
        <v>67.8</v>
      </c>
      <c r="AU38" s="98">
        <v>1.9299905392620624</v>
      </c>
      <c r="AV38" s="98">
        <v>2.1229895931882687</v>
      </c>
      <c r="AW38" s="113">
        <v>65</v>
      </c>
      <c r="AX38" s="113">
        <v>7.4</v>
      </c>
      <c r="AY38" s="113">
        <v>3.1</v>
      </c>
      <c r="AZ38" s="113">
        <v>1</v>
      </c>
      <c r="BA38" s="113">
        <v>0</v>
      </c>
      <c r="BB38" s="113">
        <v>7</v>
      </c>
      <c r="BC38" s="113">
        <v>31</v>
      </c>
      <c r="BD38" s="113">
        <v>39</v>
      </c>
      <c r="BE38" s="113">
        <v>13.4</v>
      </c>
      <c r="BF38" s="113">
        <v>20.6</v>
      </c>
      <c r="BG38" s="113">
        <v>4.4000000000000004</v>
      </c>
      <c r="BH38" s="113">
        <v>5.9</v>
      </c>
      <c r="BI38" s="113">
        <v>3.9</v>
      </c>
      <c r="BJ38" s="113">
        <v>7.9</v>
      </c>
      <c r="BK38" s="113">
        <v>3.3</v>
      </c>
      <c r="BL38" s="113">
        <v>4.2</v>
      </c>
      <c r="BM38" s="113">
        <v>9</v>
      </c>
      <c r="BN38" s="113">
        <v>1</v>
      </c>
      <c r="BO38" s="113">
        <v>82</v>
      </c>
      <c r="BP38" s="113">
        <v>97.9</v>
      </c>
      <c r="BQ38" s="113">
        <v>0.1</v>
      </c>
      <c r="BR38" s="113">
        <v>68</v>
      </c>
      <c r="BS38" s="113">
        <v>107</v>
      </c>
      <c r="BT38" s="113">
        <v>52</v>
      </c>
      <c r="BU38" s="113">
        <v>2.1</v>
      </c>
      <c r="BV38" s="113">
        <v>0</v>
      </c>
      <c r="BW38" s="113">
        <v>12.8</v>
      </c>
      <c r="BX38" s="113">
        <v>4.7</v>
      </c>
      <c r="BY38" s="113">
        <v>95.7</v>
      </c>
      <c r="BZ38" s="113">
        <v>98.5</v>
      </c>
      <c r="CA38" s="113">
        <v>95.7</v>
      </c>
      <c r="CB38" s="113">
        <v>100</v>
      </c>
      <c r="CC38" s="113"/>
      <c r="CD38" s="113"/>
      <c r="CE38" s="113"/>
      <c r="CF38" s="113"/>
      <c r="CG38" s="186"/>
      <c r="CH38" s="186"/>
      <c r="CI38" s="113">
        <v>3</v>
      </c>
      <c r="CJ38" s="113">
        <v>3</v>
      </c>
      <c r="CK38" s="113">
        <v>10</v>
      </c>
    </row>
    <row r="39" spans="1:89" x14ac:dyDescent="0.2">
      <c r="A39" s="184">
        <v>38</v>
      </c>
      <c r="B39" s="36">
        <v>38</v>
      </c>
      <c r="C39" t="s">
        <v>211</v>
      </c>
      <c r="D39" s="185" t="s">
        <v>212</v>
      </c>
      <c r="E39" s="186">
        <v>12</v>
      </c>
      <c r="F39" s="187" t="s">
        <v>110</v>
      </c>
      <c r="G39" s="187" t="s">
        <v>111</v>
      </c>
      <c r="H39" s="187"/>
      <c r="I39" s="188" t="s">
        <v>93</v>
      </c>
      <c r="J39" s="188" t="s">
        <v>94</v>
      </c>
      <c r="K39" s="188" t="s">
        <v>337</v>
      </c>
      <c r="L39" s="188" t="s">
        <v>337</v>
      </c>
      <c r="M39" s="188" t="s">
        <v>337</v>
      </c>
      <c r="N39" s="188" t="s">
        <v>337</v>
      </c>
      <c r="O39" s="188" t="s">
        <v>337</v>
      </c>
      <c r="P39" s="189">
        <v>43307</v>
      </c>
      <c r="Q39" s="113" t="s">
        <v>88</v>
      </c>
      <c r="R39" s="194" t="s">
        <v>213</v>
      </c>
      <c r="S39" s="190">
        <v>12</v>
      </c>
      <c r="T39" s="113" t="s">
        <v>98</v>
      </c>
      <c r="U39" s="113">
        <v>157</v>
      </c>
      <c r="V39" s="113">
        <v>43</v>
      </c>
      <c r="W39" s="113">
        <v>17.399999999999999</v>
      </c>
      <c r="X39" s="113"/>
      <c r="Y39" s="113"/>
      <c r="Z39" s="191">
        <v>0.92638888888888893</v>
      </c>
      <c r="AA39" s="191">
        <v>0.31736111111111115</v>
      </c>
      <c r="AB39" s="113">
        <v>517.5</v>
      </c>
      <c r="AC39" s="113">
        <v>496</v>
      </c>
      <c r="AD39" s="113">
        <v>96</v>
      </c>
      <c r="AE39" s="113">
        <v>21.5</v>
      </c>
      <c r="AF39" s="113"/>
      <c r="AG39" s="192">
        <v>45.5</v>
      </c>
      <c r="AH39" s="192">
        <v>139</v>
      </c>
      <c r="AI39" s="192">
        <v>11.9</v>
      </c>
      <c r="AJ39" s="192">
        <v>4.2</v>
      </c>
      <c r="AK39" s="192">
        <v>56.2</v>
      </c>
      <c r="AL39" s="192">
        <v>17</v>
      </c>
      <c r="AM39" s="192">
        <v>22.5</v>
      </c>
      <c r="AN39" s="192">
        <v>74</v>
      </c>
      <c r="AO39" s="192">
        <v>32</v>
      </c>
      <c r="AP39" s="193">
        <v>3.7</v>
      </c>
      <c r="AQ39" s="192">
        <v>54</v>
      </c>
      <c r="AR39" s="192">
        <v>6.5</v>
      </c>
      <c r="AS39" s="113">
        <v>96.5</v>
      </c>
      <c r="AT39" s="113">
        <v>73.2</v>
      </c>
      <c r="AU39" s="98">
        <v>3.870967741935484</v>
      </c>
      <c r="AV39" s="98">
        <v>4.318548387096774</v>
      </c>
      <c r="AW39" s="113">
        <v>6</v>
      </c>
      <c r="AX39" s="113">
        <v>0.7</v>
      </c>
      <c r="AY39" s="113">
        <v>0.4</v>
      </c>
      <c r="AZ39" s="113">
        <v>3</v>
      </c>
      <c r="BA39" s="113">
        <v>0</v>
      </c>
      <c r="BB39" s="113">
        <v>11</v>
      </c>
      <c r="BC39" s="113">
        <v>7</v>
      </c>
      <c r="BD39" s="113">
        <v>21</v>
      </c>
      <c r="BE39" s="113">
        <v>12.8</v>
      </c>
      <c r="BF39" s="113">
        <v>15.4</v>
      </c>
      <c r="BG39" s="113">
        <v>2.5</v>
      </c>
      <c r="BH39" s="113">
        <v>3.2</v>
      </c>
      <c r="BI39" s="113">
        <v>2.2999999999999998</v>
      </c>
      <c r="BJ39" s="113">
        <v>3.9</v>
      </c>
      <c r="BK39" s="113">
        <v>1.9</v>
      </c>
      <c r="BL39" s="113">
        <v>1.8</v>
      </c>
      <c r="BM39" s="113">
        <v>16</v>
      </c>
      <c r="BN39" s="113">
        <v>1.9</v>
      </c>
      <c r="BO39" s="113">
        <v>91</v>
      </c>
      <c r="BP39" s="113">
        <v>96.5</v>
      </c>
      <c r="BQ39" s="113">
        <v>0</v>
      </c>
      <c r="BR39" s="113">
        <v>57</v>
      </c>
      <c r="BS39" s="113">
        <v>104</v>
      </c>
      <c r="BT39" s="113">
        <v>41</v>
      </c>
      <c r="BU39" s="113">
        <v>6.8</v>
      </c>
      <c r="BV39" s="113">
        <v>74.5</v>
      </c>
      <c r="BW39" s="113">
        <v>4</v>
      </c>
      <c r="BX39" s="113">
        <v>3.8</v>
      </c>
      <c r="BY39" s="113">
        <v>99.9</v>
      </c>
      <c r="BZ39" s="113">
        <v>99.9</v>
      </c>
      <c r="CA39" s="113">
        <v>100</v>
      </c>
      <c r="CB39" s="113">
        <v>100</v>
      </c>
      <c r="CC39" s="113"/>
      <c r="CD39" s="113"/>
      <c r="CE39" s="113"/>
      <c r="CF39" s="113"/>
      <c r="CG39" s="186"/>
      <c r="CH39" s="186"/>
      <c r="CI39" s="113">
        <v>10</v>
      </c>
      <c r="CJ39" s="113">
        <v>9</v>
      </c>
      <c r="CK39" s="173">
        <v>0</v>
      </c>
    </row>
    <row r="40" spans="1:89" x14ac:dyDescent="0.2">
      <c r="A40" s="184">
        <v>39</v>
      </c>
      <c r="B40" s="36">
        <v>39</v>
      </c>
      <c r="C40" t="s">
        <v>214</v>
      </c>
      <c r="D40" s="185" t="s">
        <v>215</v>
      </c>
      <c r="E40" s="186">
        <v>6</v>
      </c>
      <c r="F40" s="187"/>
      <c r="G40" s="187"/>
      <c r="H40" s="187"/>
      <c r="I40" s="188" t="s">
        <v>94</v>
      </c>
      <c r="J40" s="188" t="s">
        <v>96</v>
      </c>
      <c r="K40" s="188" t="s">
        <v>115</v>
      </c>
      <c r="L40" s="188" t="s">
        <v>337</v>
      </c>
      <c r="M40" s="188" t="s">
        <v>337</v>
      </c>
      <c r="N40" s="188" t="s">
        <v>337</v>
      </c>
      <c r="O40" s="188" t="s">
        <v>337</v>
      </c>
      <c r="P40" s="189">
        <v>43305</v>
      </c>
      <c r="Q40" s="113" t="s">
        <v>88</v>
      </c>
      <c r="R40" s="194" t="s">
        <v>216</v>
      </c>
      <c r="S40" s="190">
        <v>6</v>
      </c>
      <c r="T40" s="113" t="s">
        <v>98</v>
      </c>
      <c r="U40" s="113">
        <v>121</v>
      </c>
      <c r="V40" s="113">
        <v>18</v>
      </c>
      <c r="W40" s="113">
        <v>12.3</v>
      </c>
      <c r="X40" s="113"/>
      <c r="Y40" s="113"/>
      <c r="Z40" s="191">
        <v>0.875</v>
      </c>
      <c r="AA40" s="191">
        <v>0.35694444444444445</v>
      </c>
      <c r="AB40" s="113">
        <v>683</v>
      </c>
      <c r="AC40" s="113">
        <v>629.5</v>
      </c>
      <c r="AD40" s="113">
        <v>92</v>
      </c>
      <c r="AE40" s="113">
        <v>53.5</v>
      </c>
      <c r="AF40" s="113"/>
      <c r="AG40" s="192">
        <v>12</v>
      </c>
      <c r="AH40" s="192">
        <v>172</v>
      </c>
      <c r="AI40" s="192">
        <v>9.4</v>
      </c>
      <c r="AJ40" s="192">
        <v>4.0999999999999996</v>
      </c>
      <c r="AK40" s="192">
        <v>52.5</v>
      </c>
      <c r="AL40" s="192">
        <v>23.8</v>
      </c>
      <c r="AM40" s="192">
        <v>19.600000000000001</v>
      </c>
      <c r="AN40" s="192">
        <v>61</v>
      </c>
      <c r="AO40" s="192">
        <v>22</v>
      </c>
      <c r="AP40" s="193">
        <v>1.9</v>
      </c>
      <c r="AQ40" s="192">
        <v>101</v>
      </c>
      <c r="AR40" s="192">
        <v>9.6</v>
      </c>
      <c r="AS40" s="113">
        <v>80.599999999999994</v>
      </c>
      <c r="AT40" s="113">
        <v>76.3</v>
      </c>
      <c r="AU40" s="98">
        <v>2.0969023034154088</v>
      </c>
      <c r="AV40" s="98">
        <v>2.277998411437649</v>
      </c>
      <c r="AW40" s="113">
        <v>165</v>
      </c>
      <c r="AX40" s="113">
        <v>15.6</v>
      </c>
      <c r="AY40" s="113">
        <v>4.0999999999999996</v>
      </c>
      <c r="AZ40" s="113">
        <v>4</v>
      </c>
      <c r="BA40" s="113">
        <v>0</v>
      </c>
      <c r="BB40" s="113">
        <v>1</v>
      </c>
      <c r="BC40" s="113">
        <v>8</v>
      </c>
      <c r="BD40" s="113">
        <v>13</v>
      </c>
      <c r="BE40" s="113">
        <v>16.399999999999999</v>
      </c>
      <c r="BF40" s="113">
        <v>20.7</v>
      </c>
      <c r="BG40" s="113">
        <v>1.2</v>
      </c>
      <c r="BH40" s="113">
        <v>2.9</v>
      </c>
      <c r="BI40" s="113">
        <v>0.8</v>
      </c>
      <c r="BJ40" s="113">
        <v>1.6</v>
      </c>
      <c r="BK40" s="113">
        <v>0.6</v>
      </c>
      <c r="BL40" s="113">
        <v>0.7</v>
      </c>
      <c r="BM40" s="113">
        <v>7</v>
      </c>
      <c r="BN40" s="113">
        <v>0.7</v>
      </c>
      <c r="BO40" s="113">
        <v>91</v>
      </c>
      <c r="BP40" s="113">
        <v>96.7</v>
      </c>
      <c r="BQ40" s="113">
        <v>0</v>
      </c>
      <c r="BR40" s="113">
        <v>71</v>
      </c>
      <c r="BS40" s="113">
        <v>115</v>
      </c>
      <c r="BT40" s="113">
        <v>55</v>
      </c>
      <c r="BU40" s="113">
        <v>1.3</v>
      </c>
      <c r="BV40" s="113">
        <v>20</v>
      </c>
      <c r="BW40" s="113">
        <v>9.6</v>
      </c>
      <c r="BX40" s="113">
        <v>4.0999999999999996</v>
      </c>
      <c r="BY40" s="113">
        <v>99.6</v>
      </c>
      <c r="BZ40" s="113">
        <v>99.6</v>
      </c>
      <c r="CA40" s="113">
        <v>100</v>
      </c>
      <c r="CB40" s="113">
        <v>100</v>
      </c>
      <c r="CC40" s="113"/>
      <c r="CD40" s="113"/>
      <c r="CE40" s="113"/>
      <c r="CF40" s="113"/>
      <c r="CG40" s="186"/>
      <c r="CH40" s="186"/>
      <c r="CI40" s="113">
        <v>10</v>
      </c>
      <c r="CJ40" s="113">
        <v>10</v>
      </c>
      <c r="CK40" s="173">
        <v>0</v>
      </c>
    </row>
    <row r="41" spans="1:89" x14ac:dyDescent="0.2">
      <c r="A41" s="184">
        <v>40</v>
      </c>
      <c r="B41" s="36">
        <v>40</v>
      </c>
      <c r="C41" t="s">
        <v>217</v>
      </c>
      <c r="D41" s="185" t="s">
        <v>218</v>
      </c>
      <c r="E41" s="186">
        <v>9</v>
      </c>
      <c r="F41" s="187" t="s">
        <v>110</v>
      </c>
      <c r="G41" s="187" t="s">
        <v>111</v>
      </c>
      <c r="H41" s="187"/>
      <c r="I41" s="188" t="s">
        <v>93</v>
      </c>
      <c r="J41" s="188" t="s">
        <v>94</v>
      </c>
      <c r="K41" s="188" t="s">
        <v>95</v>
      </c>
      <c r="L41" s="188" t="s">
        <v>139</v>
      </c>
      <c r="M41" s="188" t="s">
        <v>115</v>
      </c>
      <c r="N41" s="188" t="s">
        <v>200</v>
      </c>
      <c r="O41" s="188" t="s">
        <v>337</v>
      </c>
      <c r="P41" s="189">
        <v>43300</v>
      </c>
      <c r="Q41" s="113" t="s">
        <v>88</v>
      </c>
      <c r="R41" s="194" t="s">
        <v>219</v>
      </c>
      <c r="S41" s="190">
        <v>9</v>
      </c>
      <c r="T41" s="113" t="s">
        <v>98</v>
      </c>
      <c r="U41" s="113">
        <v>150</v>
      </c>
      <c r="V41" s="113">
        <v>43</v>
      </c>
      <c r="W41" s="113">
        <v>19.100000000000001</v>
      </c>
      <c r="X41" s="113"/>
      <c r="Y41" s="113"/>
      <c r="Z41" s="191">
        <v>0.94791666666666663</v>
      </c>
      <c r="AA41" s="191">
        <v>0.33749999999999997</v>
      </c>
      <c r="AB41" s="113">
        <v>524.20000000000005</v>
      </c>
      <c r="AC41" s="113">
        <v>519.70000000000005</v>
      </c>
      <c r="AD41" s="113">
        <v>99</v>
      </c>
      <c r="AE41" s="113">
        <v>4.5</v>
      </c>
      <c r="AF41" s="113"/>
      <c r="AG41" s="192">
        <v>36.799999999999997</v>
      </c>
      <c r="AH41" s="192">
        <v>155.5</v>
      </c>
      <c r="AI41" s="192">
        <v>7.4</v>
      </c>
      <c r="AJ41" s="192">
        <v>5.3</v>
      </c>
      <c r="AK41" s="192">
        <v>52.5</v>
      </c>
      <c r="AL41" s="192">
        <v>20</v>
      </c>
      <c r="AM41" s="192">
        <v>22.2</v>
      </c>
      <c r="AN41" s="192">
        <v>58</v>
      </c>
      <c r="AO41" s="192">
        <v>8</v>
      </c>
      <c r="AP41" s="193">
        <v>0.9</v>
      </c>
      <c r="AQ41" s="192">
        <v>101</v>
      </c>
      <c r="AR41" s="192">
        <v>11.7</v>
      </c>
      <c r="AS41" s="113">
        <v>80.2</v>
      </c>
      <c r="AT41" s="113">
        <v>72.5</v>
      </c>
      <c r="AU41" s="98">
        <v>0.92360977487011731</v>
      </c>
      <c r="AV41" s="98">
        <v>1.0275158745430055</v>
      </c>
      <c r="AW41" s="113">
        <v>4</v>
      </c>
      <c r="AX41" s="113">
        <v>0.5</v>
      </c>
      <c r="AY41" s="113">
        <v>0</v>
      </c>
      <c r="AZ41" s="113">
        <v>0</v>
      </c>
      <c r="BA41" s="113">
        <v>7</v>
      </c>
      <c r="BB41" s="113">
        <v>4</v>
      </c>
      <c r="BC41" s="113">
        <v>34</v>
      </c>
      <c r="BD41" s="113">
        <v>45</v>
      </c>
      <c r="BE41" s="113">
        <v>12</v>
      </c>
      <c r="BF41" s="113">
        <v>27.6</v>
      </c>
      <c r="BG41" s="113">
        <v>5.2</v>
      </c>
      <c r="BH41" s="113">
        <v>8.3000000000000007</v>
      </c>
      <c r="BI41" s="113">
        <v>4.3</v>
      </c>
      <c r="BJ41" s="113">
        <v>7.3</v>
      </c>
      <c r="BK41" s="113">
        <v>2.4</v>
      </c>
      <c r="BL41" s="113">
        <v>4.5999999999999996</v>
      </c>
      <c r="BM41" s="113">
        <v>13</v>
      </c>
      <c r="BN41" s="113">
        <v>1.5</v>
      </c>
      <c r="BO41" s="113">
        <v>92</v>
      </c>
      <c r="BP41" s="113">
        <v>97.1</v>
      </c>
      <c r="BQ41" s="113">
        <v>0</v>
      </c>
      <c r="BR41" s="113">
        <v>73</v>
      </c>
      <c r="BS41" s="113">
        <v>113</v>
      </c>
      <c r="BT41" s="113">
        <v>53</v>
      </c>
      <c r="BU41" s="113">
        <v>37.9</v>
      </c>
      <c r="BV41" s="113">
        <v>19.600000000000001</v>
      </c>
      <c r="BW41" s="113">
        <v>9.9</v>
      </c>
      <c r="BX41" s="113">
        <v>3.8</v>
      </c>
      <c r="BY41" s="113">
        <v>80.099999999999994</v>
      </c>
      <c r="BZ41" s="113">
        <v>99.8</v>
      </c>
      <c r="CA41" s="113">
        <v>80.099999999999994</v>
      </c>
      <c r="CB41" s="113">
        <v>100</v>
      </c>
      <c r="CC41" s="113"/>
      <c r="CD41" s="113"/>
      <c r="CE41" s="113"/>
      <c r="CF41" s="113"/>
      <c r="CG41" s="186"/>
      <c r="CH41" s="186"/>
      <c r="CI41" s="113">
        <v>10</v>
      </c>
      <c r="CJ41" s="113">
        <v>10</v>
      </c>
      <c r="CK41" s="173">
        <v>0</v>
      </c>
    </row>
    <row r="42" spans="1:89" x14ac:dyDescent="0.2">
      <c r="A42" s="184">
        <v>41</v>
      </c>
      <c r="B42" s="36">
        <v>41</v>
      </c>
      <c r="C42" t="s">
        <v>220</v>
      </c>
      <c r="D42" s="185" t="s">
        <v>221</v>
      </c>
      <c r="E42" s="186">
        <v>12</v>
      </c>
      <c r="F42" s="187" t="s">
        <v>110</v>
      </c>
      <c r="G42" s="187" t="s">
        <v>111</v>
      </c>
      <c r="H42" s="187"/>
      <c r="I42" s="188" t="s">
        <v>93</v>
      </c>
      <c r="J42" s="188" t="s">
        <v>96</v>
      </c>
      <c r="K42" s="188" t="s">
        <v>115</v>
      </c>
      <c r="L42" s="188" t="s">
        <v>200</v>
      </c>
      <c r="M42" s="188" t="s">
        <v>337</v>
      </c>
      <c r="N42" s="188" t="s">
        <v>337</v>
      </c>
      <c r="O42" s="188" t="s">
        <v>337</v>
      </c>
      <c r="P42" s="189">
        <v>43298</v>
      </c>
      <c r="Q42" s="113" t="s">
        <v>88</v>
      </c>
      <c r="R42" s="194" t="s">
        <v>222</v>
      </c>
      <c r="S42" s="190">
        <v>12</v>
      </c>
      <c r="T42" s="113" t="s">
        <v>98</v>
      </c>
      <c r="U42" s="113">
        <v>158</v>
      </c>
      <c r="V42" s="113">
        <v>62</v>
      </c>
      <c r="W42" s="113">
        <v>24.8</v>
      </c>
      <c r="X42" s="113"/>
      <c r="Y42" s="113"/>
      <c r="Z42" s="191">
        <v>0.92638888888888893</v>
      </c>
      <c r="AA42" s="191">
        <v>0.3527777777777778</v>
      </c>
      <c r="AB42" s="113">
        <v>599.5</v>
      </c>
      <c r="AC42" s="113">
        <v>514.5</v>
      </c>
      <c r="AD42" s="113">
        <v>86</v>
      </c>
      <c r="AE42" s="113">
        <v>85</v>
      </c>
      <c r="AF42" s="113"/>
      <c r="AG42" s="192">
        <v>14</v>
      </c>
      <c r="AH42" s="192">
        <v>82.5</v>
      </c>
      <c r="AI42" s="192">
        <v>16.100000000000001</v>
      </c>
      <c r="AJ42" s="192">
        <v>4.5</v>
      </c>
      <c r="AK42" s="192">
        <v>51.3</v>
      </c>
      <c r="AL42" s="192">
        <v>25.4</v>
      </c>
      <c r="AM42" s="192">
        <v>18.899999999999999</v>
      </c>
      <c r="AN42" s="192">
        <v>101</v>
      </c>
      <c r="AO42" s="192">
        <v>46</v>
      </c>
      <c r="AP42" s="193">
        <v>4.5999999999999996</v>
      </c>
      <c r="AQ42" s="192">
        <v>77</v>
      </c>
      <c r="AR42" s="192">
        <v>9</v>
      </c>
      <c r="AS42" s="113">
        <v>119.9</v>
      </c>
      <c r="AT42" s="113">
        <v>76.699999999999989</v>
      </c>
      <c r="AU42" s="98">
        <v>5.3644314868804663</v>
      </c>
      <c r="AV42" s="98">
        <v>5.9008746355685133</v>
      </c>
      <c r="AW42" s="113">
        <v>52</v>
      </c>
      <c r="AX42" s="113">
        <v>6.1</v>
      </c>
      <c r="AY42" s="113">
        <v>1.4</v>
      </c>
      <c r="AZ42" s="113">
        <v>0</v>
      </c>
      <c r="BA42" s="113">
        <v>0</v>
      </c>
      <c r="BB42" s="113">
        <v>0</v>
      </c>
      <c r="BC42" s="113">
        <v>27</v>
      </c>
      <c r="BD42" s="113">
        <v>27</v>
      </c>
      <c r="BE42" s="113"/>
      <c r="BF42" s="113">
        <v>18.5</v>
      </c>
      <c r="BG42" s="113">
        <v>3.1</v>
      </c>
      <c r="BH42" s="113">
        <v>0</v>
      </c>
      <c r="BI42" s="113">
        <v>3.9</v>
      </c>
      <c r="BJ42" s="113">
        <v>6.9</v>
      </c>
      <c r="BK42" s="113">
        <v>2.2000000000000002</v>
      </c>
      <c r="BL42" s="113">
        <v>3.4</v>
      </c>
      <c r="BM42" s="113">
        <v>12</v>
      </c>
      <c r="BN42" s="113">
        <v>1.4</v>
      </c>
      <c r="BO42" s="113">
        <v>91</v>
      </c>
      <c r="BP42" s="113">
        <v>97.4</v>
      </c>
      <c r="BQ42" s="113">
        <v>0</v>
      </c>
      <c r="BR42" s="113">
        <v>77</v>
      </c>
      <c r="BS42" s="113">
        <v>121</v>
      </c>
      <c r="BT42" s="113">
        <v>56</v>
      </c>
      <c r="BU42" s="113">
        <v>0</v>
      </c>
      <c r="BV42" s="113">
        <v>0</v>
      </c>
      <c r="BW42" s="113">
        <v>19.7</v>
      </c>
      <c r="BX42" s="113">
        <v>3.1</v>
      </c>
      <c r="BY42" s="113">
        <v>100</v>
      </c>
      <c r="BZ42" s="113">
        <v>100</v>
      </c>
      <c r="CA42" s="113">
        <v>100</v>
      </c>
      <c r="CB42" s="113">
        <v>100</v>
      </c>
      <c r="CC42" s="113"/>
      <c r="CD42" s="113"/>
      <c r="CE42" s="113"/>
      <c r="CF42" s="113"/>
      <c r="CG42" s="186"/>
      <c r="CH42" s="186"/>
      <c r="CI42" s="113">
        <v>10</v>
      </c>
      <c r="CJ42" s="113">
        <v>10</v>
      </c>
      <c r="CK42" s="173">
        <v>0</v>
      </c>
    </row>
    <row r="43" spans="1:89" x14ac:dyDescent="0.2">
      <c r="A43" s="184">
        <v>42</v>
      </c>
      <c r="B43" s="36">
        <v>42</v>
      </c>
      <c r="C43" t="s">
        <v>223</v>
      </c>
      <c r="D43" s="185" t="s">
        <v>224</v>
      </c>
      <c r="E43" s="186">
        <v>14</v>
      </c>
      <c r="F43" s="187" t="s">
        <v>110</v>
      </c>
      <c r="G43" s="187" t="s">
        <v>111</v>
      </c>
      <c r="H43" s="187"/>
      <c r="I43" s="188" t="s">
        <v>94</v>
      </c>
      <c r="J43" s="188" t="s">
        <v>96</v>
      </c>
      <c r="K43" s="188" t="s">
        <v>200</v>
      </c>
      <c r="L43" s="188" t="s">
        <v>337</v>
      </c>
      <c r="M43" s="188" t="s">
        <v>337</v>
      </c>
      <c r="N43" s="188" t="s">
        <v>337</v>
      </c>
      <c r="O43" s="188" t="s">
        <v>337</v>
      </c>
      <c r="P43" s="189">
        <v>43297</v>
      </c>
      <c r="Q43" s="113" t="s">
        <v>88</v>
      </c>
      <c r="R43" s="194" t="s">
        <v>225</v>
      </c>
      <c r="S43" s="190">
        <v>14</v>
      </c>
      <c r="T43" s="113" t="s">
        <v>98</v>
      </c>
      <c r="U43" s="113">
        <v>169</v>
      </c>
      <c r="V43" s="113">
        <v>58</v>
      </c>
      <c r="W43" s="113">
        <v>20.3</v>
      </c>
      <c r="X43" s="113"/>
      <c r="Y43" s="113"/>
      <c r="Z43" s="191">
        <v>0.92361111111111116</v>
      </c>
      <c r="AA43" s="191">
        <v>0.2673611111111111</v>
      </c>
      <c r="AB43" s="113">
        <v>487</v>
      </c>
      <c r="AC43" s="113">
        <v>466</v>
      </c>
      <c r="AD43" s="113">
        <v>96</v>
      </c>
      <c r="AE43" s="113">
        <v>21</v>
      </c>
      <c r="AF43" s="113"/>
      <c r="AG43" s="192">
        <v>7.5</v>
      </c>
      <c r="AH43" s="192">
        <v>94</v>
      </c>
      <c r="AI43" s="192">
        <v>5.8</v>
      </c>
      <c r="AJ43" s="192">
        <v>5.8</v>
      </c>
      <c r="AK43" s="192">
        <v>46.4</v>
      </c>
      <c r="AL43" s="192">
        <v>20.5</v>
      </c>
      <c r="AM43" s="192">
        <v>27.4</v>
      </c>
      <c r="AN43" s="192">
        <v>73</v>
      </c>
      <c r="AO43" s="192">
        <v>33</v>
      </c>
      <c r="AP43" s="193">
        <v>4.0999999999999996</v>
      </c>
      <c r="AQ43" s="192">
        <v>138</v>
      </c>
      <c r="AR43" s="192">
        <v>17.8</v>
      </c>
      <c r="AS43" s="113">
        <v>100.4</v>
      </c>
      <c r="AT43" s="113">
        <v>66.900000000000006</v>
      </c>
      <c r="AU43" s="98">
        <v>4.2489270386266096</v>
      </c>
      <c r="AV43" s="98">
        <v>4.7768240343347639</v>
      </c>
      <c r="AW43" s="113">
        <v>38</v>
      </c>
      <c r="AX43" s="113">
        <v>4.9000000000000004</v>
      </c>
      <c r="AY43" s="113">
        <v>2.7</v>
      </c>
      <c r="AZ43" s="113">
        <v>1</v>
      </c>
      <c r="BA43" s="113">
        <v>7</v>
      </c>
      <c r="BB43" s="113">
        <v>7</v>
      </c>
      <c r="BC43" s="113">
        <v>57</v>
      </c>
      <c r="BD43" s="113">
        <v>72</v>
      </c>
      <c r="BE43" s="173">
        <v>12.7</v>
      </c>
      <c r="BF43" s="113">
        <v>25.2</v>
      </c>
      <c r="BG43" s="113">
        <v>9.3000000000000007</v>
      </c>
      <c r="BH43" s="113">
        <v>12.2</v>
      </c>
      <c r="BI43" s="113">
        <v>8.1999999999999993</v>
      </c>
      <c r="BJ43" s="113">
        <v>19.5</v>
      </c>
      <c r="BK43" s="113">
        <v>4.5</v>
      </c>
      <c r="BL43" s="113">
        <v>7.1</v>
      </c>
      <c r="BM43" s="113">
        <v>32</v>
      </c>
      <c r="BN43" s="113">
        <v>4.0999999999999996</v>
      </c>
      <c r="BO43" s="113">
        <v>91</v>
      </c>
      <c r="BP43" s="113">
        <v>95.6</v>
      </c>
      <c r="BQ43" s="113">
        <v>0</v>
      </c>
      <c r="BR43" s="113">
        <v>64</v>
      </c>
      <c r="BS43" s="113">
        <v>113</v>
      </c>
      <c r="BT43" s="113">
        <v>47</v>
      </c>
      <c r="BU43" s="113">
        <v>40.200000000000003</v>
      </c>
      <c r="BV43" s="113">
        <v>25.1</v>
      </c>
      <c r="BW43" s="113">
        <v>20</v>
      </c>
      <c r="BX43" s="113">
        <v>3.6</v>
      </c>
      <c r="BY43" s="113">
        <v>88.1</v>
      </c>
      <c r="BZ43" s="113">
        <v>99.8</v>
      </c>
      <c r="CA43" s="113">
        <v>88.1</v>
      </c>
      <c r="CB43" s="113">
        <v>100</v>
      </c>
      <c r="CC43" s="113"/>
      <c r="CD43" s="113"/>
      <c r="CE43" s="113"/>
      <c r="CF43" s="113"/>
      <c r="CG43" s="186"/>
      <c r="CH43" s="186"/>
      <c r="CI43" s="113">
        <v>8</v>
      </c>
      <c r="CJ43" s="113">
        <v>10</v>
      </c>
      <c r="CK43" s="173">
        <v>0</v>
      </c>
    </row>
    <row r="44" spans="1:89" x14ac:dyDescent="0.2">
      <c r="A44" s="184">
        <v>43</v>
      </c>
      <c r="B44" s="36">
        <v>43</v>
      </c>
      <c r="C44" t="s">
        <v>226</v>
      </c>
      <c r="D44" s="185" t="s">
        <v>227</v>
      </c>
      <c r="E44" s="186">
        <v>8</v>
      </c>
      <c r="F44" s="187" t="s">
        <v>110</v>
      </c>
      <c r="G44" s="187" t="s">
        <v>111</v>
      </c>
      <c r="H44" s="187"/>
      <c r="I44" s="188" t="s">
        <v>93</v>
      </c>
      <c r="J44" s="188" t="s">
        <v>94</v>
      </c>
      <c r="K44" s="188" t="s">
        <v>96</v>
      </c>
      <c r="L44" s="188" t="s">
        <v>200</v>
      </c>
      <c r="M44" s="188" t="s">
        <v>228</v>
      </c>
      <c r="N44" s="188" t="s">
        <v>337</v>
      </c>
      <c r="O44" s="188" t="s">
        <v>337</v>
      </c>
      <c r="P44" s="189">
        <v>43294</v>
      </c>
      <c r="Q44" s="113" t="s">
        <v>88</v>
      </c>
      <c r="R44" s="194" t="s">
        <v>229</v>
      </c>
      <c r="S44" s="190">
        <v>8</v>
      </c>
      <c r="T44" s="113" t="s">
        <v>90</v>
      </c>
      <c r="U44" s="113">
        <v>135</v>
      </c>
      <c r="V44" s="113">
        <v>40</v>
      </c>
      <c r="W44" s="113">
        <v>21.9</v>
      </c>
      <c r="X44" s="113"/>
      <c r="Y44" s="113"/>
      <c r="Z44" s="191">
        <v>0.95833333333333337</v>
      </c>
      <c r="AA44" s="191">
        <v>0.3756944444444445</v>
      </c>
      <c r="AB44" s="113">
        <v>602</v>
      </c>
      <c r="AC44" s="113">
        <v>539</v>
      </c>
      <c r="AD44" s="113">
        <v>90</v>
      </c>
      <c r="AE44" s="113">
        <v>63</v>
      </c>
      <c r="AF44" s="113"/>
      <c r="AG44" s="192">
        <v>43</v>
      </c>
      <c r="AH44" s="192">
        <v>163.5</v>
      </c>
      <c r="AI44" s="192">
        <v>10.5</v>
      </c>
      <c r="AJ44" s="192">
        <v>3</v>
      </c>
      <c r="AK44" s="192">
        <v>63.7</v>
      </c>
      <c r="AL44" s="192">
        <v>11.5</v>
      </c>
      <c r="AM44" s="192">
        <v>21.8</v>
      </c>
      <c r="AN44" s="192">
        <v>54</v>
      </c>
      <c r="AO44" s="192">
        <v>26</v>
      </c>
      <c r="AP44" s="193">
        <v>2.6</v>
      </c>
      <c r="AQ44" s="192">
        <v>88</v>
      </c>
      <c r="AR44" s="192">
        <v>9.8000000000000007</v>
      </c>
      <c r="AS44" s="113">
        <v>75.8</v>
      </c>
      <c r="AT44" s="113">
        <v>75.2</v>
      </c>
      <c r="AU44" s="98">
        <v>2.8942486085343226</v>
      </c>
      <c r="AV44" s="98">
        <v>3.1836734693877551</v>
      </c>
      <c r="AW44" s="113">
        <v>0</v>
      </c>
      <c r="AX44" s="113">
        <v>0</v>
      </c>
      <c r="AY44" s="113">
        <v>0</v>
      </c>
      <c r="AZ44" s="113">
        <v>0</v>
      </c>
      <c r="BA44" s="113">
        <v>3</v>
      </c>
      <c r="BB44" s="113">
        <v>2</v>
      </c>
      <c r="BC44" s="113">
        <v>42</v>
      </c>
      <c r="BD44" s="113">
        <v>47</v>
      </c>
      <c r="BE44" s="113">
        <v>11</v>
      </c>
      <c r="BF44" s="113">
        <v>22.9</v>
      </c>
      <c r="BG44" s="113">
        <v>5.2</v>
      </c>
      <c r="BH44" s="113">
        <v>6.1</v>
      </c>
      <c r="BI44" s="113">
        <v>5</v>
      </c>
      <c r="BJ44" s="113">
        <v>10.199999999999999</v>
      </c>
      <c r="BK44" s="113">
        <v>4.4000000000000004</v>
      </c>
      <c r="BL44" s="113">
        <v>5.5</v>
      </c>
      <c r="BM44" s="113">
        <v>6</v>
      </c>
      <c r="BN44" s="113">
        <v>0.7</v>
      </c>
      <c r="BO44" s="113">
        <v>88</v>
      </c>
      <c r="BP44" s="113">
        <v>96.9</v>
      </c>
      <c r="BQ44" s="113">
        <v>0</v>
      </c>
      <c r="BR44" s="113">
        <v>78</v>
      </c>
      <c r="BS44" s="113">
        <v>108</v>
      </c>
      <c r="BT44" s="113">
        <v>65</v>
      </c>
      <c r="BU44" s="113">
        <v>5.4</v>
      </c>
      <c r="BV44" s="113">
        <v>46.6</v>
      </c>
      <c r="BW44" s="113">
        <v>15.2</v>
      </c>
      <c r="BX44" s="113">
        <v>3.7</v>
      </c>
      <c r="BY44" s="113">
        <v>58.2</v>
      </c>
      <c r="BZ44" s="113">
        <v>58.2</v>
      </c>
      <c r="CA44" s="113">
        <v>91.7</v>
      </c>
      <c r="CB44" s="113">
        <v>100</v>
      </c>
      <c r="CC44" s="113"/>
      <c r="CD44" s="113"/>
      <c r="CE44" s="113"/>
      <c r="CF44" s="113"/>
      <c r="CG44" s="186"/>
      <c r="CH44" s="186"/>
      <c r="CI44" s="113">
        <v>9</v>
      </c>
      <c r="CJ44" s="113">
        <v>9</v>
      </c>
      <c r="CK44" s="173">
        <v>0</v>
      </c>
    </row>
    <row r="45" spans="1:89" x14ac:dyDescent="0.2">
      <c r="A45" s="184">
        <v>44</v>
      </c>
      <c r="B45" s="36">
        <v>44</v>
      </c>
      <c r="C45" t="s">
        <v>230</v>
      </c>
      <c r="D45" s="185" t="s">
        <v>231</v>
      </c>
      <c r="E45" s="186">
        <v>13</v>
      </c>
      <c r="F45" s="187" t="s">
        <v>110</v>
      </c>
      <c r="G45" s="187" t="s">
        <v>111</v>
      </c>
      <c r="H45" s="187"/>
      <c r="I45" s="188" t="s">
        <v>96</v>
      </c>
      <c r="J45" s="188" t="s">
        <v>94</v>
      </c>
      <c r="K45" s="188" t="s">
        <v>228</v>
      </c>
      <c r="L45" s="188" t="s">
        <v>200</v>
      </c>
      <c r="M45" s="188" t="s">
        <v>337</v>
      </c>
      <c r="N45" s="188" t="s">
        <v>337</v>
      </c>
      <c r="O45" s="188" t="s">
        <v>337</v>
      </c>
      <c r="P45" s="189">
        <v>43292</v>
      </c>
      <c r="Q45" s="113" t="s">
        <v>88</v>
      </c>
      <c r="R45" s="194" t="s">
        <v>232</v>
      </c>
      <c r="S45" s="190">
        <v>13</v>
      </c>
      <c r="T45" s="113" t="s">
        <v>98</v>
      </c>
      <c r="U45" s="113">
        <v>177</v>
      </c>
      <c r="V45" s="113">
        <v>99</v>
      </c>
      <c r="W45" s="113">
        <v>31.6</v>
      </c>
      <c r="X45" s="113"/>
      <c r="Y45" s="113"/>
      <c r="Z45" s="191">
        <v>0.95138888888888884</v>
      </c>
      <c r="AA45" s="191">
        <v>0.28333333333333333</v>
      </c>
      <c r="AB45" s="113">
        <v>459</v>
      </c>
      <c r="AC45" s="113">
        <v>448</v>
      </c>
      <c r="AD45" s="113">
        <v>98</v>
      </c>
      <c r="AE45" s="113">
        <v>11</v>
      </c>
      <c r="AF45" s="113"/>
      <c r="AG45" s="192">
        <v>19.5</v>
      </c>
      <c r="AH45" s="192">
        <v>145.5</v>
      </c>
      <c r="AI45" s="192">
        <v>6.4</v>
      </c>
      <c r="AJ45" s="192">
        <v>4.7</v>
      </c>
      <c r="AK45" s="192">
        <v>50.3</v>
      </c>
      <c r="AL45" s="192">
        <v>24.1</v>
      </c>
      <c r="AM45" s="192">
        <v>20.9</v>
      </c>
      <c r="AN45" s="192">
        <v>62</v>
      </c>
      <c r="AO45" s="192">
        <v>16</v>
      </c>
      <c r="AP45" s="193">
        <v>2.1</v>
      </c>
      <c r="AQ45" s="192">
        <v>102</v>
      </c>
      <c r="AR45" s="192">
        <v>13.7</v>
      </c>
      <c r="AS45" s="113">
        <v>82.9</v>
      </c>
      <c r="AT45" s="113">
        <v>74.400000000000006</v>
      </c>
      <c r="AU45" s="98">
        <v>2.1428571428571428</v>
      </c>
      <c r="AV45" s="98">
        <v>2.4241071428571428</v>
      </c>
      <c r="AW45" s="113">
        <v>124</v>
      </c>
      <c r="AX45" s="113">
        <v>16.600000000000001</v>
      </c>
      <c r="AY45" s="113">
        <v>0.7</v>
      </c>
      <c r="AZ45" s="113">
        <v>0</v>
      </c>
      <c r="BA45" s="113">
        <v>3</v>
      </c>
      <c r="BB45" s="113">
        <v>6</v>
      </c>
      <c r="BC45" s="113">
        <v>35</v>
      </c>
      <c r="BD45" s="113">
        <v>44</v>
      </c>
      <c r="BE45" s="113">
        <v>10</v>
      </c>
      <c r="BF45" s="113">
        <v>24.2</v>
      </c>
      <c r="BG45" s="113">
        <v>5.9</v>
      </c>
      <c r="BH45" s="113">
        <v>2.6</v>
      </c>
      <c r="BI45" s="113">
        <v>6.8</v>
      </c>
      <c r="BJ45" s="113">
        <v>7</v>
      </c>
      <c r="BK45" s="113">
        <v>2.2999999999999998</v>
      </c>
      <c r="BL45" s="113">
        <v>5.2</v>
      </c>
      <c r="BM45" s="113">
        <v>20</v>
      </c>
      <c r="BN45" s="113">
        <v>2.7</v>
      </c>
      <c r="BO45" s="113">
        <v>89</v>
      </c>
      <c r="BP45" s="113">
        <v>96.5</v>
      </c>
      <c r="BQ45" s="113">
        <v>0</v>
      </c>
      <c r="BR45" s="113">
        <v>79</v>
      </c>
      <c r="BS45" s="113">
        <v>120</v>
      </c>
      <c r="BT45" s="113">
        <v>57</v>
      </c>
      <c r="BU45" s="113">
        <v>26.9</v>
      </c>
      <c r="BV45" s="113">
        <v>43</v>
      </c>
      <c r="BW45" s="113">
        <v>16.100000000000001</v>
      </c>
      <c r="BX45" s="113">
        <v>3.4</v>
      </c>
      <c r="BY45" s="113">
        <v>100</v>
      </c>
      <c r="BZ45" s="113">
        <v>100</v>
      </c>
      <c r="CA45" s="113">
        <v>100</v>
      </c>
      <c r="CB45" s="113">
        <v>100</v>
      </c>
      <c r="CC45" s="113"/>
      <c r="CD45" s="113"/>
      <c r="CE45" s="113"/>
      <c r="CF45" s="113"/>
      <c r="CG45" s="186"/>
      <c r="CH45" s="186"/>
      <c r="CI45" s="113">
        <v>10</v>
      </c>
      <c r="CJ45" s="113">
        <v>10</v>
      </c>
      <c r="CK45" s="173">
        <v>0</v>
      </c>
    </row>
    <row r="46" spans="1:89" x14ac:dyDescent="0.2">
      <c r="A46" s="184">
        <v>45</v>
      </c>
      <c r="B46" s="36">
        <v>45</v>
      </c>
      <c r="C46" t="s">
        <v>233</v>
      </c>
      <c r="D46" s="185" t="s">
        <v>234</v>
      </c>
      <c r="E46" s="186">
        <v>10</v>
      </c>
      <c r="F46" s="187" t="s">
        <v>110</v>
      </c>
      <c r="G46" s="187" t="s">
        <v>111</v>
      </c>
      <c r="H46" s="187"/>
      <c r="I46" s="188" t="s">
        <v>235</v>
      </c>
      <c r="J46" s="188" t="s">
        <v>115</v>
      </c>
      <c r="K46" s="188" t="s">
        <v>139</v>
      </c>
      <c r="L46" s="188" t="s">
        <v>93</v>
      </c>
      <c r="M46" s="188" t="s">
        <v>200</v>
      </c>
      <c r="N46" s="188" t="s">
        <v>337</v>
      </c>
      <c r="O46" s="188" t="s">
        <v>337</v>
      </c>
      <c r="P46" s="189">
        <v>43291</v>
      </c>
      <c r="Q46" s="113" t="s">
        <v>88</v>
      </c>
      <c r="R46" s="194" t="s">
        <v>236</v>
      </c>
      <c r="S46" s="190">
        <v>10</v>
      </c>
      <c r="T46" s="113" t="s">
        <v>90</v>
      </c>
      <c r="U46" s="113">
        <v>147</v>
      </c>
      <c r="V46" s="113">
        <v>38</v>
      </c>
      <c r="W46" s="113">
        <v>17.600000000000001</v>
      </c>
      <c r="X46" s="113"/>
      <c r="Y46" s="113"/>
      <c r="Z46" s="191">
        <v>0.89444444444444438</v>
      </c>
      <c r="AA46" s="191">
        <v>0.28958333333333336</v>
      </c>
      <c r="AB46" s="113">
        <v>568</v>
      </c>
      <c r="AC46" s="113">
        <v>537.5</v>
      </c>
      <c r="AD46" s="113">
        <v>95</v>
      </c>
      <c r="AE46" s="113">
        <v>30.5</v>
      </c>
      <c r="AF46" s="113"/>
      <c r="AG46" s="192">
        <v>0</v>
      </c>
      <c r="AH46" s="192">
        <v>194.5</v>
      </c>
      <c r="AI46" s="192">
        <v>5.4</v>
      </c>
      <c r="AJ46" s="192">
        <v>3.9</v>
      </c>
      <c r="AK46" s="192">
        <v>68.599999999999994</v>
      </c>
      <c r="AL46" s="192">
        <v>10</v>
      </c>
      <c r="AM46" s="192">
        <v>17.5</v>
      </c>
      <c r="AN46" s="192">
        <v>59</v>
      </c>
      <c r="AO46" s="192">
        <v>16</v>
      </c>
      <c r="AP46" s="193">
        <v>1.7</v>
      </c>
      <c r="AQ46" s="192">
        <v>295</v>
      </c>
      <c r="AR46" s="192">
        <v>32.9</v>
      </c>
      <c r="AS46" s="113">
        <v>76.5</v>
      </c>
      <c r="AT46" s="113">
        <v>78.599999999999994</v>
      </c>
      <c r="AU46" s="98">
        <v>1.786046511627907</v>
      </c>
      <c r="AV46" s="98">
        <v>1.9758139534883721</v>
      </c>
      <c r="AW46" s="113">
        <v>0</v>
      </c>
      <c r="AX46" s="113">
        <v>0</v>
      </c>
      <c r="AY46" s="113">
        <v>0</v>
      </c>
      <c r="AZ46" s="113">
        <v>376</v>
      </c>
      <c r="BA46" s="113">
        <v>37</v>
      </c>
      <c r="BB46" s="113">
        <v>169</v>
      </c>
      <c r="BC46" s="113">
        <v>198</v>
      </c>
      <c r="BD46" s="113">
        <v>780</v>
      </c>
      <c r="BE46" s="173">
        <v>12.2</v>
      </c>
      <c r="BF46" s="113">
        <v>13</v>
      </c>
      <c r="BG46" s="113">
        <v>87.1</v>
      </c>
      <c r="BH46" s="113">
        <v>20.399999999999999</v>
      </c>
      <c r="BI46" s="113">
        <v>101.2</v>
      </c>
      <c r="BJ46" s="113">
        <v>111.8</v>
      </c>
      <c r="BK46" s="113">
        <v>40.6</v>
      </c>
      <c r="BL46" s="113">
        <v>30.5</v>
      </c>
      <c r="BM46" s="113">
        <v>655</v>
      </c>
      <c r="BN46" s="113">
        <v>73.099999999999994</v>
      </c>
      <c r="BO46" s="113">
        <v>87</v>
      </c>
      <c r="BP46" s="113">
        <v>95.7</v>
      </c>
      <c r="BQ46" s="113">
        <v>0</v>
      </c>
      <c r="BR46" s="113">
        <v>84</v>
      </c>
      <c r="BS46" s="113">
        <v>127</v>
      </c>
      <c r="BT46" s="113">
        <v>69</v>
      </c>
      <c r="BU46" s="113">
        <v>0</v>
      </c>
      <c r="BV46" s="113">
        <v>0</v>
      </c>
      <c r="BW46" s="113">
        <v>7.8</v>
      </c>
      <c r="BX46" s="113">
        <v>4</v>
      </c>
      <c r="BY46" s="113">
        <v>99.9</v>
      </c>
      <c r="BZ46" s="113">
        <v>99.9</v>
      </c>
      <c r="CA46" s="113">
        <v>100</v>
      </c>
      <c r="CB46" s="113">
        <v>100</v>
      </c>
      <c r="CC46" s="113"/>
      <c r="CD46" s="113" t="s">
        <v>78</v>
      </c>
      <c r="CE46" s="113" t="s">
        <v>79</v>
      </c>
      <c r="CF46" s="113"/>
      <c r="CG46" s="186" t="s">
        <v>80</v>
      </c>
      <c r="CH46" s="186" t="s">
        <v>156</v>
      </c>
      <c r="CI46" s="113">
        <v>5</v>
      </c>
      <c r="CJ46" s="113">
        <v>10</v>
      </c>
      <c r="CK46" s="173">
        <v>0</v>
      </c>
    </row>
    <row r="47" spans="1:89" x14ac:dyDescent="0.2">
      <c r="A47" s="184">
        <v>46</v>
      </c>
      <c r="B47" s="36">
        <v>46</v>
      </c>
      <c r="C47" t="s">
        <v>237</v>
      </c>
      <c r="D47" s="185" t="s">
        <v>238</v>
      </c>
      <c r="E47" s="186">
        <v>11</v>
      </c>
      <c r="F47" s="187" t="s">
        <v>110</v>
      </c>
      <c r="G47" s="187" t="s">
        <v>111</v>
      </c>
      <c r="H47" s="187"/>
      <c r="I47" s="188" t="s">
        <v>235</v>
      </c>
      <c r="J47" s="188" t="s">
        <v>93</v>
      </c>
      <c r="K47" s="188" t="s">
        <v>200</v>
      </c>
      <c r="L47" s="188" t="s">
        <v>337</v>
      </c>
      <c r="M47" s="188" t="s">
        <v>337</v>
      </c>
      <c r="N47" s="188" t="s">
        <v>337</v>
      </c>
      <c r="O47" s="188" t="s">
        <v>337</v>
      </c>
      <c r="P47" s="189">
        <v>43290</v>
      </c>
      <c r="Q47" s="113" t="s">
        <v>88</v>
      </c>
      <c r="R47" s="194" t="s">
        <v>239</v>
      </c>
      <c r="S47" s="190">
        <v>11</v>
      </c>
      <c r="T47" s="113" t="s">
        <v>98</v>
      </c>
      <c r="U47" s="113">
        <v>143</v>
      </c>
      <c r="V47" s="113">
        <v>33</v>
      </c>
      <c r="W47" s="113">
        <v>16.100000000000001</v>
      </c>
      <c r="X47" s="113"/>
      <c r="Y47" s="113"/>
      <c r="Z47" s="191">
        <v>0.90902777777777777</v>
      </c>
      <c r="AA47" s="191">
        <v>0.34166666666666662</v>
      </c>
      <c r="AB47" s="113">
        <v>602.5</v>
      </c>
      <c r="AC47" s="113">
        <v>590.5</v>
      </c>
      <c r="AD47" s="113">
        <v>98</v>
      </c>
      <c r="AE47" s="113">
        <v>12</v>
      </c>
      <c r="AF47" s="113"/>
      <c r="AG47" s="192">
        <v>20.5</v>
      </c>
      <c r="AH47" s="192">
        <v>58.5</v>
      </c>
      <c r="AI47" s="192">
        <v>5.2</v>
      </c>
      <c r="AJ47" s="192">
        <v>2.9</v>
      </c>
      <c r="AK47" s="192">
        <v>52.5</v>
      </c>
      <c r="AL47" s="192">
        <v>18.100000000000001</v>
      </c>
      <c r="AM47" s="192">
        <v>26.5</v>
      </c>
      <c r="AN47" s="192">
        <v>56</v>
      </c>
      <c r="AO47" s="192">
        <v>17</v>
      </c>
      <c r="AP47" s="193">
        <v>1.7</v>
      </c>
      <c r="AQ47" s="192">
        <v>136</v>
      </c>
      <c r="AR47" s="192">
        <v>13.8</v>
      </c>
      <c r="AS47" s="113">
        <v>82.5</v>
      </c>
      <c r="AT47" s="113">
        <v>70.599999999999994</v>
      </c>
      <c r="AU47" s="98">
        <v>1.7273497036409822</v>
      </c>
      <c r="AV47" s="98">
        <v>1.9000846740050805</v>
      </c>
      <c r="AW47" s="113">
        <v>112</v>
      </c>
      <c r="AX47" s="113">
        <v>11.3</v>
      </c>
      <c r="AY47" s="113">
        <v>4</v>
      </c>
      <c r="AZ47" s="113">
        <v>0</v>
      </c>
      <c r="BA47" s="113">
        <v>1</v>
      </c>
      <c r="BB47" s="113">
        <v>4</v>
      </c>
      <c r="BC47" s="113">
        <v>65</v>
      </c>
      <c r="BD47" s="113">
        <v>70</v>
      </c>
      <c r="BE47" s="173">
        <v>12.4</v>
      </c>
      <c r="BF47" s="113">
        <v>24.3</v>
      </c>
      <c r="BG47" s="113">
        <v>7.1</v>
      </c>
      <c r="BH47" s="113">
        <v>8.8000000000000007</v>
      </c>
      <c r="BI47" s="113">
        <v>6.5</v>
      </c>
      <c r="BJ47" s="113">
        <v>10.8</v>
      </c>
      <c r="BK47" s="113">
        <v>4.8</v>
      </c>
      <c r="BL47" s="113">
        <v>6.4</v>
      </c>
      <c r="BM47" s="113">
        <v>12</v>
      </c>
      <c r="BN47" s="113">
        <v>1.2</v>
      </c>
      <c r="BO47" s="113">
        <v>93</v>
      </c>
      <c r="BP47" s="113">
        <v>96.9</v>
      </c>
      <c r="BQ47" s="113">
        <v>0</v>
      </c>
      <c r="BR47" s="113">
        <v>67</v>
      </c>
      <c r="BS47" s="113">
        <v>98</v>
      </c>
      <c r="BT47" s="113">
        <v>50</v>
      </c>
      <c r="BU47" s="113">
        <v>8.5</v>
      </c>
      <c r="BV47" s="113">
        <v>12.5</v>
      </c>
      <c r="BW47" s="113">
        <v>12</v>
      </c>
      <c r="BX47" s="113">
        <v>2.8</v>
      </c>
      <c r="BY47" s="113">
        <v>94.4</v>
      </c>
      <c r="BZ47" s="113">
        <v>99.6</v>
      </c>
      <c r="CA47" s="113">
        <v>94.4</v>
      </c>
      <c r="CB47" s="113">
        <v>100</v>
      </c>
      <c r="CC47" s="113"/>
      <c r="CD47" s="113"/>
      <c r="CE47" s="113" t="s">
        <v>79</v>
      </c>
      <c r="CF47" s="113"/>
      <c r="CG47" s="186"/>
      <c r="CH47" s="186"/>
      <c r="CI47" s="113" t="s">
        <v>129</v>
      </c>
      <c r="CJ47" s="113" t="s">
        <v>129</v>
      </c>
      <c r="CK47" s="113" t="s">
        <v>129</v>
      </c>
    </row>
    <row r="48" spans="1:89" x14ac:dyDescent="0.2">
      <c r="A48" s="184">
        <v>47</v>
      </c>
      <c r="B48" s="36">
        <v>47</v>
      </c>
      <c r="C48" t="s">
        <v>240</v>
      </c>
      <c r="D48" s="185" t="s">
        <v>241</v>
      </c>
      <c r="E48" s="186">
        <v>13</v>
      </c>
      <c r="F48" s="187"/>
      <c r="G48" s="187"/>
      <c r="H48" s="187"/>
      <c r="I48" s="188" t="s">
        <v>87</v>
      </c>
      <c r="J48" s="188" t="s">
        <v>200</v>
      </c>
      <c r="K48" s="188" t="s">
        <v>337</v>
      </c>
      <c r="L48" s="188" t="s">
        <v>337</v>
      </c>
      <c r="M48" s="188" t="s">
        <v>337</v>
      </c>
      <c r="N48" s="188" t="s">
        <v>337</v>
      </c>
      <c r="O48" s="188" t="s">
        <v>337</v>
      </c>
      <c r="P48" s="189">
        <v>43286</v>
      </c>
      <c r="Q48" s="113" t="s">
        <v>88</v>
      </c>
      <c r="R48" s="194" t="s">
        <v>242</v>
      </c>
      <c r="S48" s="190">
        <v>13</v>
      </c>
      <c r="T48" s="113" t="s">
        <v>98</v>
      </c>
      <c r="U48" s="113">
        <v>165</v>
      </c>
      <c r="V48" s="113">
        <v>50</v>
      </c>
      <c r="W48" s="113">
        <v>18.399999999999999</v>
      </c>
      <c r="X48" s="113"/>
      <c r="Y48" s="113"/>
      <c r="Z48" s="191">
        <v>0.94027777777777777</v>
      </c>
      <c r="AA48" s="191">
        <v>0.44791666666666669</v>
      </c>
      <c r="AB48" s="113">
        <v>717</v>
      </c>
      <c r="AC48" s="113">
        <v>683.5</v>
      </c>
      <c r="AD48" s="113">
        <v>95</v>
      </c>
      <c r="AE48" s="113">
        <v>33.5</v>
      </c>
      <c r="AF48" s="113"/>
      <c r="AG48" s="192">
        <v>13.5</v>
      </c>
      <c r="AH48" s="192">
        <v>82.5</v>
      </c>
      <c r="AI48" s="192">
        <v>6.4</v>
      </c>
      <c r="AJ48" s="192">
        <v>6.1</v>
      </c>
      <c r="AK48" s="192">
        <v>52.1</v>
      </c>
      <c r="AL48" s="192">
        <v>12.4</v>
      </c>
      <c r="AM48" s="192">
        <v>29.3</v>
      </c>
      <c r="AN48" s="192">
        <v>118</v>
      </c>
      <c r="AO48" s="192">
        <v>41</v>
      </c>
      <c r="AP48" s="193">
        <v>3.4</v>
      </c>
      <c r="AQ48" s="192">
        <v>136</v>
      </c>
      <c r="AR48" s="192">
        <v>11.9</v>
      </c>
      <c r="AS48" s="113">
        <v>147.30000000000001</v>
      </c>
      <c r="AT48" s="113">
        <v>64.5</v>
      </c>
      <c r="AU48" s="98">
        <v>3.5991221653255305</v>
      </c>
      <c r="AV48" s="98">
        <v>3.8975859546452085</v>
      </c>
      <c r="AW48" s="113">
        <v>81</v>
      </c>
      <c r="AX48" s="113">
        <v>7.1</v>
      </c>
      <c r="AY48" s="113">
        <v>1.5</v>
      </c>
      <c r="AZ48" s="113">
        <v>2</v>
      </c>
      <c r="BA48" s="113">
        <v>2</v>
      </c>
      <c r="BB48" s="113">
        <v>17</v>
      </c>
      <c r="BC48" s="113">
        <v>51</v>
      </c>
      <c r="BD48" s="113">
        <v>72</v>
      </c>
      <c r="BE48" s="173">
        <v>14.4</v>
      </c>
      <c r="BF48" s="113">
        <v>26.6</v>
      </c>
      <c r="BG48" s="113">
        <v>6.3</v>
      </c>
      <c r="BH48" s="113">
        <v>6</v>
      </c>
      <c r="BI48" s="113">
        <v>6.5</v>
      </c>
      <c r="BJ48" s="113">
        <v>13.1</v>
      </c>
      <c r="BK48" s="113">
        <v>3.7</v>
      </c>
      <c r="BL48" s="113">
        <v>5.5</v>
      </c>
      <c r="BM48" s="113">
        <v>17</v>
      </c>
      <c r="BN48" s="113">
        <v>1.5</v>
      </c>
      <c r="BO48" s="113">
        <v>69</v>
      </c>
      <c r="BP48" s="113">
        <v>96</v>
      </c>
      <c r="BQ48" s="113">
        <v>1.9</v>
      </c>
      <c r="BR48" s="113">
        <v>71</v>
      </c>
      <c r="BS48" s="113">
        <v>167</v>
      </c>
      <c r="BT48" s="113">
        <v>53</v>
      </c>
      <c r="BU48" s="113">
        <v>12.1</v>
      </c>
      <c r="BV48" s="113">
        <v>21</v>
      </c>
      <c r="BW48" s="113">
        <v>4.9000000000000004</v>
      </c>
      <c r="BX48" s="113">
        <v>3.4</v>
      </c>
      <c r="BY48" s="113">
        <v>94</v>
      </c>
      <c r="BZ48" s="113">
        <v>94</v>
      </c>
      <c r="CA48" s="113">
        <v>100</v>
      </c>
      <c r="CB48" s="113">
        <v>100</v>
      </c>
      <c r="CC48" s="113"/>
      <c r="CD48" s="113"/>
      <c r="CE48" s="113" t="s">
        <v>79</v>
      </c>
      <c r="CF48" s="113"/>
      <c r="CG48" s="186"/>
      <c r="CH48" s="186"/>
      <c r="CI48" s="113">
        <v>10</v>
      </c>
      <c r="CJ48" s="113">
        <v>10</v>
      </c>
      <c r="CK48" s="113">
        <v>2</v>
      </c>
    </row>
    <row r="49" spans="1:89" x14ac:dyDescent="0.2">
      <c r="A49" s="184">
        <v>48</v>
      </c>
      <c r="B49" s="36">
        <v>48</v>
      </c>
      <c r="C49" t="s">
        <v>243</v>
      </c>
      <c r="D49" s="185" t="s">
        <v>244</v>
      </c>
      <c r="E49" s="186">
        <v>16</v>
      </c>
      <c r="F49" s="187"/>
      <c r="G49" s="187"/>
      <c r="H49" s="187"/>
      <c r="I49" s="188" t="s">
        <v>235</v>
      </c>
      <c r="J49" s="188" t="s">
        <v>115</v>
      </c>
      <c r="K49" s="188" t="s">
        <v>93</v>
      </c>
      <c r="L49" s="188" t="s">
        <v>200</v>
      </c>
      <c r="M49" s="188" t="s">
        <v>337</v>
      </c>
      <c r="N49" s="188" t="s">
        <v>337</v>
      </c>
      <c r="O49" s="188" t="s">
        <v>337</v>
      </c>
      <c r="P49" s="189">
        <v>43280</v>
      </c>
      <c r="Q49" s="113" t="s">
        <v>88</v>
      </c>
      <c r="R49" s="194" t="s">
        <v>245</v>
      </c>
      <c r="S49" s="190">
        <v>16</v>
      </c>
      <c r="T49" s="113" t="s">
        <v>90</v>
      </c>
      <c r="U49" s="113">
        <v>162</v>
      </c>
      <c r="V49" s="113">
        <v>55</v>
      </c>
      <c r="W49" s="113">
        <v>21</v>
      </c>
      <c r="X49" s="113"/>
      <c r="Y49" s="113"/>
      <c r="Z49" s="191">
        <v>0.90277777777777779</v>
      </c>
      <c r="AA49" s="191">
        <v>0.3979166666666667</v>
      </c>
      <c r="AB49" s="113">
        <v>703</v>
      </c>
      <c r="AC49" s="113">
        <v>685</v>
      </c>
      <c r="AD49" s="113">
        <v>97</v>
      </c>
      <c r="AE49" s="113">
        <v>18</v>
      </c>
      <c r="AF49" s="113"/>
      <c r="AG49" s="192">
        <v>10</v>
      </c>
      <c r="AH49" s="192">
        <v>133</v>
      </c>
      <c r="AI49" s="192">
        <v>3.9</v>
      </c>
      <c r="AJ49" s="192">
        <v>3.9</v>
      </c>
      <c r="AK49" s="192">
        <v>55.5</v>
      </c>
      <c r="AL49" s="192">
        <v>10.3</v>
      </c>
      <c r="AM49" s="192">
        <v>30.3</v>
      </c>
      <c r="AN49" s="192">
        <v>72</v>
      </c>
      <c r="AO49" s="192">
        <v>25</v>
      </c>
      <c r="AP49" s="193">
        <v>2.1</v>
      </c>
      <c r="AQ49" s="192">
        <v>130</v>
      </c>
      <c r="AR49" s="192">
        <v>11.4</v>
      </c>
      <c r="AS49" s="113">
        <v>102.3</v>
      </c>
      <c r="AT49" s="113">
        <v>65.8</v>
      </c>
      <c r="AU49" s="98">
        <v>2.1897810218978102</v>
      </c>
      <c r="AV49" s="98">
        <v>2.3737226277372261</v>
      </c>
      <c r="AW49" s="113">
        <v>29</v>
      </c>
      <c r="AX49" s="113">
        <v>2.5</v>
      </c>
      <c r="AY49" s="113">
        <v>1</v>
      </c>
      <c r="AZ49" s="113">
        <v>0</v>
      </c>
      <c r="BA49" s="113">
        <v>1</v>
      </c>
      <c r="BB49" s="113">
        <v>5</v>
      </c>
      <c r="BC49" s="113">
        <v>47</v>
      </c>
      <c r="BD49" s="113">
        <v>53</v>
      </c>
      <c r="BE49" s="173">
        <v>17.899999999999999</v>
      </c>
      <c r="BF49" s="113">
        <v>28.8</v>
      </c>
      <c r="BG49" s="113">
        <v>4.5999999999999996</v>
      </c>
      <c r="BH49" s="113">
        <v>9</v>
      </c>
      <c r="BI49" s="113">
        <v>2.8</v>
      </c>
      <c r="BJ49" s="113">
        <v>6.6</v>
      </c>
      <c r="BK49" s="113">
        <v>2.2999999999999998</v>
      </c>
      <c r="BL49" s="113">
        <v>7.4</v>
      </c>
      <c r="BM49" s="113">
        <v>4</v>
      </c>
      <c r="BN49" s="113">
        <v>0.4</v>
      </c>
      <c r="BO49" s="113">
        <v>91</v>
      </c>
      <c r="BP49" s="113">
        <v>97.5</v>
      </c>
      <c r="BQ49" s="113">
        <v>0</v>
      </c>
      <c r="BR49" s="113">
        <v>66</v>
      </c>
      <c r="BS49" s="113">
        <v>98</v>
      </c>
      <c r="BT49" s="113">
        <v>49</v>
      </c>
      <c r="BU49" s="113">
        <v>7.6</v>
      </c>
      <c r="BV49" s="113">
        <v>97</v>
      </c>
      <c r="BW49" s="113">
        <v>12.3</v>
      </c>
      <c r="BX49" s="113">
        <v>3.4</v>
      </c>
      <c r="BY49" s="113">
        <v>100</v>
      </c>
      <c r="BZ49" s="113">
        <v>100</v>
      </c>
      <c r="CA49" s="113">
        <v>100</v>
      </c>
      <c r="CB49" s="113">
        <v>100</v>
      </c>
      <c r="CC49" s="113"/>
      <c r="CD49" s="113"/>
      <c r="CE49" s="113"/>
      <c r="CF49" s="113"/>
      <c r="CG49" s="186"/>
      <c r="CH49" s="186"/>
      <c r="CI49" s="113">
        <v>9</v>
      </c>
      <c r="CJ49" s="113">
        <v>5</v>
      </c>
      <c r="CK49" s="173">
        <v>0</v>
      </c>
    </row>
    <row r="50" spans="1:89" x14ac:dyDescent="0.2">
      <c r="A50" s="184">
        <v>49</v>
      </c>
      <c r="B50" s="36">
        <v>49</v>
      </c>
      <c r="C50" t="s">
        <v>246</v>
      </c>
      <c r="D50" s="185" t="s">
        <v>247</v>
      </c>
      <c r="E50" s="186">
        <v>6</v>
      </c>
      <c r="F50" s="187" t="s">
        <v>110</v>
      </c>
      <c r="G50" s="187" t="s">
        <v>111</v>
      </c>
      <c r="H50" s="187"/>
      <c r="I50" s="188" t="s">
        <v>94</v>
      </c>
      <c r="J50" s="188" t="s">
        <v>200</v>
      </c>
      <c r="K50" s="188" t="s">
        <v>337</v>
      </c>
      <c r="L50" s="188" t="s">
        <v>337</v>
      </c>
      <c r="M50" s="188" t="s">
        <v>337</v>
      </c>
      <c r="N50" s="188" t="s">
        <v>337</v>
      </c>
      <c r="O50" s="188" t="s">
        <v>337</v>
      </c>
      <c r="P50" s="189">
        <v>43279</v>
      </c>
      <c r="Q50" s="113" t="s">
        <v>88</v>
      </c>
      <c r="R50" s="194" t="s">
        <v>248</v>
      </c>
      <c r="S50" s="190">
        <v>6</v>
      </c>
      <c r="T50" s="113" t="s">
        <v>90</v>
      </c>
      <c r="U50" s="113">
        <v>110</v>
      </c>
      <c r="V50" s="113">
        <v>21</v>
      </c>
      <c r="W50" s="113">
        <v>17.399999999999999</v>
      </c>
      <c r="X50" s="113"/>
      <c r="Y50" s="113"/>
      <c r="Z50" s="191">
        <v>0.90555555555555556</v>
      </c>
      <c r="AA50" s="191">
        <v>0.32013888888888892</v>
      </c>
      <c r="AB50" s="113">
        <v>580.5</v>
      </c>
      <c r="AC50" s="113">
        <v>555</v>
      </c>
      <c r="AD50" s="113">
        <v>96</v>
      </c>
      <c r="AE50" s="113">
        <v>25.5</v>
      </c>
      <c r="AF50" s="113"/>
      <c r="AG50" s="192">
        <v>16.5</v>
      </c>
      <c r="AH50" s="192">
        <v>106</v>
      </c>
      <c r="AI50" s="192">
        <v>7</v>
      </c>
      <c r="AJ50" s="192">
        <v>1.7</v>
      </c>
      <c r="AK50" s="192">
        <v>30.2</v>
      </c>
      <c r="AL50" s="192">
        <v>35.9</v>
      </c>
      <c r="AM50" s="192">
        <v>32.200000000000003</v>
      </c>
      <c r="AN50" s="192">
        <v>79</v>
      </c>
      <c r="AO50" s="192">
        <v>33</v>
      </c>
      <c r="AP50" s="193">
        <v>3.4</v>
      </c>
      <c r="AQ50" s="192">
        <v>90</v>
      </c>
      <c r="AR50" s="192">
        <v>9.6999999999999993</v>
      </c>
      <c r="AS50" s="113">
        <v>111.2</v>
      </c>
      <c r="AT50" s="113">
        <v>66.099999999999994</v>
      </c>
      <c r="AU50" s="98">
        <v>3.5675675675675675</v>
      </c>
      <c r="AV50" s="98">
        <v>3.9351351351351354</v>
      </c>
      <c r="AW50" s="113">
        <v>0</v>
      </c>
      <c r="AX50" s="113">
        <v>0</v>
      </c>
      <c r="AY50" s="113">
        <v>0</v>
      </c>
      <c r="AZ50" s="113">
        <v>0</v>
      </c>
      <c r="BA50" s="113">
        <v>1</v>
      </c>
      <c r="BB50" s="113">
        <v>6</v>
      </c>
      <c r="BC50" s="113">
        <v>60</v>
      </c>
      <c r="BD50" s="113">
        <v>67</v>
      </c>
      <c r="BE50" s="173">
        <v>9.6</v>
      </c>
      <c r="BF50" s="113">
        <v>40.799999999999997</v>
      </c>
      <c r="BG50" s="113">
        <v>7.2</v>
      </c>
      <c r="BH50" s="113">
        <v>15.1</v>
      </c>
      <c r="BI50" s="113">
        <v>3.5</v>
      </c>
      <c r="BJ50" s="113">
        <v>11.7</v>
      </c>
      <c r="BK50" s="113">
        <v>5.8</v>
      </c>
      <c r="BL50" s="113">
        <v>6.2</v>
      </c>
      <c r="BM50" s="113">
        <v>10</v>
      </c>
      <c r="BN50" s="113">
        <v>1.1000000000000001</v>
      </c>
      <c r="BO50" s="113">
        <v>78</v>
      </c>
      <c r="BP50" s="113">
        <v>96.7</v>
      </c>
      <c r="BQ50" s="113">
        <v>3</v>
      </c>
      <c r="BR50" s="113">
        <v>72</v>
      </c>
      <c r="BS50" s="113">
        <v>107</v>
      </c>
      <c r="BT50" s="113">
        <v>56</v>
      </c>
      <c r="BU50" s="113">
        <v>8.5</v>
      </c>
      <c r="BV50" s="113">
        <v>20</v>
      </c>
      <c r="BW50" s="113">
        <v>8.6999999999999993</v>
      </c>
      <c r="BX50" s="113">
        <v>3.2</v>
      </c>
      <c r="BY50" s="113">
        <v>68.3</v>
      </c>
      <c r="BZ50" s="113">
        <v>98.6</v>
      </c>
      <c r="CA50" s="113">
        <v>68.3</v>
      </c>
      <c r="CB50" s="113">
        <v>100</v>
      </c>
      <c r="CC50" s="113"/>
      <c r="CD50" s="113"/>
      <c r="CE50" s="113"/>
      <c r="CF50" s="113"/>
      <c r="CG50" s="186"/>
      <c r="CH50" s="186"/>
      <c r="CI50" s="113">
        <v>5</v>
      </c>
      <c r="CJ50" s="113">
        <v>10</v>
      </c>
      <c r="CK50" s="173">
        <v>0</v>
      </c>
    </row>
    <row r="51" spans="1:89" x14ac:dyDescent="0.2">
      <c r="A51" s="184">
        <v>50</v>
      </c>
      <c r="B51" s="36">
        <v>50</v>
      </c>
      <c r="C51" t="s">
        <v>249</v>
      </c>
      <c r="D51" s="185" t="s">
        <v>250</v>
      </c>
      <c r="E51" s="186">
        <v>5</v>
      </c>
      <c r="F51" s="187"/>
      <c r="G51" s="187"/>
      <c r="H51" s="187"/>
      <c r="I51" s="188" t="s">
        <v>94</v>
      </c>
      <c r="J51" s="188" t="s">
        <v>115</v>
      </c>
      <c r="K51" s="188" t="s">
        <v>93</v>
      </c>
      <c r="L51" s="188" t="s">
        <v>96</v>
      </c>
      <c r="M51" s="188" t="s">
        <v>200</v>
      </c>
      <c r="N51" s="188" t="s">
        <v>337</v>
      </c>
      <c r="O51" s="188" t="s">
        <v>337</v>
      </c>
      <c r="P51" s="189">
        <v>43278</v>
      </c>
      <c r="Q51" s="113" t="s">
        <v>88</v>
      </c>
      <c r="R51" s="194" t="s">
        <v>251</v>
      </c>
      <c r="S51" s="190">
        <v>5</v>
      </c>
      <c r="T51" s="113" t="s">
        <v>98</v>
      </c>
      <c r="U51" s="113">
        <v>110</v>
      </c>
      <c r="V51" s="113">
        <v>19</v>
      </c>
      <c r="W51" s="113">
        <v>15.7</v>
      </c>
      <c r="X51" s="113"/>
      <c r="Y51" s="113"/>
      <c r="Z51" s="191">
        <v>0.90277777777777779</v>
      </c>
      <c r="AA51" s="191">
        <v>0.3354166666666667</v>
      </c>
      <c r="AB51" s="113">
        <v>613.5</v>
      </c>
      <c r="AC51" s="113">
        <v>577.5</v>
      </c>
      <c r="AD51" s="113">
        <v>94</v>
      </c>
      <c r="AE51" s="113">
        <v>36</v>
      </c>
      <c r="AF51" s="113"/>
      <c r="AG51" s="192">
        <v>10</v>
      </c>
      <c r="AH51" s="192">
        <v>53</v>
      </c>
      <c r="AI51" s="192">
        <v>7.4</v>
      </c>
      <c r="AJ51" s="192">
        <v>3.7</v>
      </c>
      <c r="AK51" s="192">
        <v>69</v>
      </c>
      <c r="AL51" s="192">
        <v>13.2</v>
      </c>
      <c r="AM51" s="192">
        <v>14</v>
      </c>
      <c r="AN51" s="192">
        <v>96</v>
      </c>
      <c r="AO51" s="192">
        <v>40</v>
      </c>
      <c r="AP51" s="193">
        <v>3.9</v>
      </c>
      <c r="AQ51" s="192">
        <v>144</v>
      </c>
      <c r="AR51" s="192">
        <v>15</v>
      </c>
      <c r="AS51" s="113">
        <v>110</v>
      </c>
      <c r="AT51" s="113">
        <v>82.2</v>
      </c>
      <c r="AU51" s="98">
        <v>4.1558441558441555</v>
      </c>
      <c r="AV51" s="98">
        <v>4.5610389610389612</v>
      </c>
      <c r="AW51" s="113">
        <v>78</v>
      </c>
      <c r="AX51" s="113">
        <v>8.1</v>
      </c>
      <c r="AY51" s="113">
        <v>3.6</v>
      </c>
      <c r="AZ51" s="113">
        <v>1</v>
      </c>
      <c r="BA51" s="113">
        <v>0</v>
      </c>
      <c r="BB51" s="113">
        <v>3</v>
      </c>
      <c r="BC51" s="113">
        <v>23</v>
      </c>
      <c r="BD51" s="113">
        <v>27</v>
      </c>
      <c r="BE51" s="173">
        <v>8.4</v>
      </c>
      <c r="BF51" s="113">
        <v>26.5</v>
      </c>
      <c r="BG51" s="113">
        <v>2.8</v>
      </c>
      <c r="BH51" s="113">
        <v>2.2000000000000002</v>
      </c>
      <c r="BI51" s="113">
        <v>2.9</v>
      </c>
      <c r="BJ51" s="113">
        <v>3.6</v>
      </c>
      <c r="BK51" s="113">
        <v>2</v>
      </c>
      <c r="BL51" s="113">
        <v>2.2000000000000002</v>
      </c>
      <c r="BM51" s="113">
        <v>6</v>
      </c>
      <c r="BN51" s="113">
        <v>0.6</v>
      </c>
      <c r="BO51" s="113">
        <v>91</v>
      </c>
      <c r="BP51" s="113">
        <v>94</v>
      </c>
      <c r="BQ51" s="113">
        <v>0</v>
      </c>
      <c r="BR51" s="113">
        <v>116</v>
      </c>
      <c r="BS51" s="113">
        <v>155</v>
      </c>
      <c r="BT51" s="113">
        <v>82</v>
      </c>
      <c r="BU51" s="113">
        <v>14.3</v>
      </c>
      <c r="BV51" s="113">
        <v>28.2</v>
      </c>
      <c r="BW51" s="113">
        <v>9.8000000000000007</v>
      </c>
      <c r="BX51" s="113">
        <v>3.7</v>
      </c>
      <c r="BY51" s="113">
        <v>99.7</v>
      </c>
      <c r="BZ51" s="113">
        <v>99.7</v>
      </c>
      <c r="CA51" s="113">
        <v>100</v>
      </c>
      <c r="CB51" s="113">
        <v>100</v>
      </c>
      <c r="CC51" s="113"/>
      <c r="CD51" s="113"/>
      <c r="CE51" s="113"/>
      <c r="CF51" s="113"/>
      <c r="CG51" s="186"/>
      <c r="CH51" s="186"/>
      <c r="CI51" s="113">
        <v>10</v>
      </c>
      <c r="CJ51" s="113">
        <v>10</v>
      </c>
      <c r="CK51" s="173">
        <v>0</v>
      </c>
    </row>
    <row r="52" spans="1:89" x14ac:dyDescent="0.2">
      <c r="A52" s="184">
        <v>51</v>
      </c>
      <c r="B52" s="36">
        <v>51</v>
      </c>
      <c r="C52" t="s">
        <v>252</v>
      </c>
      <c r="D52" s="185" t="s">
        <v>253</v>
      </c>
      <c r="E52" s="186">
        <v>16</v>
      </c>
      <c r="F52" s="187" t="s">
        <v>110</v>
      </c>
      <c r="G52" s="187" t="s">
        <v>111</v>
      </c>
      <c r="H52" s="187"/>
      <c r="I52" s="188" t="s">
        <v>93</v>
      </c>
      <c r="J52" s="188" t="s">
        <v>115</v>
      </c>
      <c r="K52" s="188" t="s">
        <v>200</v>
      </c>
      <c r="L52" s="188" t="s">
        <v>337</v>
      </c>
      <c r="M52" s="188" t="s">
        <v>337</v>
      </c>
      <c r="N52" s="188" t="s">
        <v>337</v>
      </c>
      <c r="O52" s="188" t="s">
        <v>337</v>
      </c>
      <c r="P52" s="189">
        <v>43273</v>
      </c>
      <c r="Q52" s="113" t="s">
        <v>88</v>
      </c>
      <c r="R52" s="194" t="s">
        <v>254</v>
      </c>
      <c r="S52" s="190">
        <v>16</v>
      </c>
      <c r="T52" s="113" t="s">
        <v>98</v>
      </c>
      <c r="U52" s="113">
        <v>156</v>
      </c>
      <c r="V52" s="113">
        <v>35</v>
      </c>
      <c r="W52" s="113">
        <v>14.4</v>
      </c>
      <c r="X52" s="113"/>
      <c r="Y52" s="113"/>
      <c r="Z52" s="191">
        <v>0.9506944444444444</v>
      </c>
      <c r="AA52" s="191">
        <v>0.4368055555555555</v>
      </c>
      <c r="AB52" s="113">
        <v>699.5</v>
      </c>
      <c r="AC52" s="113">
        <v>578.5</v>
      </c>
      <c r="AD52" s="113">
        <v>83</v>
      </c>
      <c r="AE52" s="113">
        <v>121</v>
      </c>
      <c r="AF52" s="113"/>
      <c r="AG52" s="192">
        <v>29</v>
      </c>
      <c r="AH52" s="192">
        <v>116</v>
      </c>
      <c r="AI52" s="192">
        <v>17.3</v>
      </c>
      <c r="AJ52" s="192">
        <v>5.4</v>
      </c>
      <c r="AK52" s="192">
        <v>62.3</v>
      </c>
      <c r="AL52" s="192">
        <v>14.5</v>
      </c>
      <c r="AM52" s="192">
        <v>17.7</v>
      </c>
      <c r="AN52" s="192">
        <v>63</v>
      </c>
      <c r="AO52" s="192">
        <v>18</v>
      </c>
      <c r="AP52" s="193">
        <v>1.5</v>
      </c>
      <c r="AQ52" s="192">
        <v>143</v>
      </c>
      <c r="AR52" s="192">
        <v>14.8</v>
      </c>
      <c r="AS52" s="113">
        <v>80.7</v>
      </c>
      <c r="AT52" s="113">
        <v>76.8</v>
      </c>
      <c r="AU52" s="98">
        <v>1.8668971477960241</v>
      </c>
      <c r="AV52" s="98">
        <v>2.0224719101123596</v>
      </c>
      <c r="AW52" s="113">
        <v>44</v>
      </c>
      <c r="AX52" s="113">
        <v>4.5999999999999996</v>
      </c>
      <c r="AY52" s="113">
        <v>0.7</v>
      </c>
      <c r="AZ52" s="113">
        <v>0</v>
      </c>
      <c r="BA52" s="113">
        <v>0</v>
      </c>
      <c r="BB52" s="113">
        <v>5</v>
      </c>
      <c r="BC52" s="113">
        <v>62</v>
      </c>
      <c r="BD52" s="113">
        <v>67</v>
      </c>
      <c r="BE52" s="173">
        <v>12.8</v>
      </c>
      <c r="BF52" s="113">
        <v>25.3</v>
      </c>
      <c r="BG52" s="113">
        <v>6.9</v>
      </c>
      <c r="BH52" s="113">
        <v>6.4</v>
      </c>
      <c r="BI52" s="113">
        <v>7.1</v>
      </c>
      <c r="BJ52" s="113">
        <v>8.6</v>
      </c>
      <c r="BK52" s="113">
        <v>5.6</v>
      </c>
      <c r="BL52" s="113">
        <v>6</v>
      </c>
      <c r="BM52" s="113">
        <v>17</v>
      </c>
      <c r="BN52" s="113">
        <v>1.8</v>
      </c>
      <c r="BO52" s="113">
        <v>89</v>
      </c>
      <c r="BP52" s="113">
        <v>96.4</v>
      </c>
      <c r="BQ52" s="113">
        <v>0.1</v>
      </c>
      <c r="BR52" s="113">
        <v>54</v>
      </c>
      <c r="BS52" s="113">
        <v>98</v>
      </c>
      <c r="BT52" s="113">
        <v>41</v>
      </c>
      <c r="BU52" s="113">
        <v>0.6</v>
      </c>
      <c r="BV52" s="113">
        <v>57.1</v>
      </c>
      <c r="BW52" s="113">
        <v>3.5</v>
      </c>
      <c r="BX52" s="113">
        <v>3.1</v>
      </c>
      <c r="BY52" s="113">
        <v>99.8</v>
      </c>
      <c r="BZ52" s="113">
        <v>99.8</v>
      </c>
      <c r="CA52" s="113">
        <v>100</v>
      </c>
      <c r="CB52" s="113">
        <v>100</v>
      </c>
      <c r="CC52" s="113"/>
      <c r="CD52" s="113"/>
      <c r="CE52" s="113"/>
      <c r="CF52" s="113"/>
      <c r="CG52" s="186"/>
      <c r="CH52" s="186"/>
      <c r="CI52" s="113">
        <v>5</v>
      </c>
      <c r="CJ52" s="113">
        <v>3</v>
      </c>
      <c r="CK52" s="113">
        <v>8</v>
      </c>
    </row>
    <row r="53" spans="1:89" x14ac:dyDescent="0.2">
      <c r="A53" s="184">
        <v>52</v>
      </c>
      <c r="B53" s="36">
        <v>52</v>
      </c>
      <c r="C53" t="s">
        <v>255</v>
      </c>
      <c r="D53" s="185" t="s">
        <v>256</v>
      </c>
      <c r="E53" s="186">
        <v>9</v>
      </c>
      <c r="F53" s="187" t="s">
        <v>110</v>
      </c>
      <c r="G53" s="187" t="s">
        <v>111</v>
      </c>
      <c r="H53" s="187"/>
      <c r="I53" s="188" t="s">
        <v>235</v>
      </c>
      <c r="J53" s="188" t="s">
        <v>115</v>
      </c>
      <c r="K53" s="188" t="s">
        <v>96</v>
      </c>
      <c r="L53" s="188" t="s">
        <v>200</v>
      </c>
      <c r="M53" s="188" t="s">
        <v>337</v>
      </c>
      <c r="N53" s="188" t="s">
        <v>337</v>
      </c>
      <c r="O53" s="188" t="s">
        <v>337</v>
      </c>
      <c r="P53" s="189">
        <v>43272</v>
      </c>
      <c r="Q53" s="113" t="s">
        <v>88</v>
      </c>
      <c r="R53" s="194" t="s">
        <v>257</v>
      </c>
      <c r="S53" s="190">
        <v>9</v>
      </c>
      <c r="T53" s="113" t="s">
        <v>98</v>
      </c>
      <c r="U53" s="113">
        <v>143</v>
      </c>
      <c r="V53" s="113">
        <v>37</v>
      </c>
      <c r="W53" s="113">
        <v>18.100000000000001</v>
      </c>
      <c r="X53" s="113"/>
      <c r="Y53" s="113"/>
      <c r="Z53" s="191">
        <v>0.88194444444444453</v>
      </c>
      <c r="AA53" s="191">
        <v>0.26597222222222222</v>
      </c>
      <c r="AB53" s="113">
        <v>550</v>
      </c>
      <c r="AC53" s="113">
        <v>533.5</v>
      </c>
      <c r="AD53" s="113">
        <v>97</v>
      </c>
      <c r="AE53" s="113">
        <v>16.5</v>
      </c>
      <c r="AF53" s="113"/>
      <c r="AG53" s="192">
        <v>3.5</v>
      </c>
      <c r="AH53" s="192">
        <v>160</v>
      </c>
      <c r="AI53" s="192">
        <v>3.6</v>
      </c>
      <c r="AJ53" s="192">
        <v>3.7</v>
      </c>
      <c r="AK53" s="192">
        <v>55.6</v>
      </c>
      <c r="AL53" s="192">
        <v>19.899999999999999</v>
      </c>
      <c r="AM53" s="192">
        <v>20.9</v>
      </c>
      <c r="AN53" s="192">
        <v>49</v>
      </c>
      <c r="AO53" s="192">
        <v>17</v>
      </c>
      <c r="AP53" s="193">
        <v>1.9</v>
      </c>
      <c r="AQ53" s="192">
        <v>138</v>
      </c>
      <c r="AR53" s="192">
        <v>15.5</v>
      </c>
      <c r="AS53" s="113">
        <v>69.900000000000006</v>
      </c>
      <c r="AT53" s="113">
        <v>75.5</v>
      </c>
      <c r="AU53" s="98">
        <v>1.9119025304592314</v>
      </c>
      <c r="AV53" s="98">
        <v>2.125585754451734</v>
      </c>
      <c r="AW53" s="113">
        <v>140</v>
      </c>
      <c r="AX53" s="113">
        <v>15.6</v>
      </c>
      <c r="AY53" s="113">
        <v>5.6</v>
      </c>
      <c r="AZ53" s="113">
        <v>0</v>
      </c>
      <c r="BA53" s="113">
        <v>0</v>
      </c>
      <c r="BB53" s="113">
        <v>3</v>
      </c>
      <c r="BC53" s="113">
        <v>14</v>
      </c>
      <c r="BD53" s="113">
        <v>17</v>
      </c>
      <c r="BE53" s="173">
        <v>11.4</v>
      </c>
      <c r="BF53" s="113">
        <v>19.8</v>
      </c>
      <c r="BG53" s="113">
        <v>1.9</v>
      </c>
      <c r="BH53" s="113">
        <v>4.3</v>
      </c>
      <c r="BI53" s="113">
        <v>1.3</v>
      </c>
      <c r="BJ53" s="113">
        <v>4.0999999999999996</v>
      </c>
      <c r="BK53" s="113">
        <v>1.1000000000000001</v>
      </c>
      <c r="BL53" s="113">
        <v>1.7</v>
      </c>
      <c r="BM53" s="113">
        <v>5</v>
      </c>
      <c r="BN53" s="113">
        <v>0.6</v>
      </c>
      <c r="BO53" s="113">
        <v>90</v>
      </c>
      <c r="BP53" s="113">
        <v>95.1</v>
      </c>
      <c r="BQ53" s="113">
        <v>0</v>
      </c>
      <c r="BR53" s="113">
        <v>55</v>
      </c>
      <c r="BS53" s="113">
        <v>94</v>
      </c>
      <c r="BT53" s="113">
        <v>38</v>
      </c>
      <c r="BU53" s="113">
        <v>9.3000000000000007</v>
      </c>
      <c r="BV53" s="113">
        <v>17.7</v>
      </c>
      <c r="BW53" s="113">
        <v>20.9</v>
      </c>
      <c r="BX53" s="113">
        <v>3.8</v>
      </c>
      <c r="BY53" s="113">
        <v>99.9</v>
      </c>
      <c r="BZ53" s="113">
        <v>99.9</v>
      </c>
      <c r="CA53" s="113">
        <v>100</v>
      </c>
      <c r="CB53" s="113">
        <v>100</v>
      </c>
      <c r="CC53" s="113"/>
      <c r="CD53" s="113"/>
      <c r="CE53" s="113"/>
      <c r="CF53" s="113"/>
      <c r="CG53" s="186"/>
      <c r="CH53" s="186"/>
      <c r="CI53" s="113">
        <v>10</v>
      </c>
      <c r="CJ53" s="113">
        <v>10</v>
      </c>
      <c r="CK53" s="173">
        <v>0</v>
      </c>
    </row>
    <row r="54" spans="1:89" x14ac:dyDescent="0.2">
      <c r="A54" s="184">
        <v>53</v>
      </c>
      <c r="B54" s="36">
        <v>53</v>
      </c>
      <c r="C54" t="s">
        <v>258</v>
      </c>
      <c r="D54" s="185" t="s">
        <v>259</v>
      </c>
      <c r="E54" s="186">
        <v>11</v>
      </c>
      <c r="F54" s="187" t="s">
        <v>110</v>
      </c>
      <c r="G54" s="187" t="s">
        <v>111</v>
      </c>
      <c r="H54" s="187"/>
      <c r="I54" s="188" t="s">
        <v>96</v>
      </c>
      <c r="J54" s="188" t="s">
        <v>235</v>
      </c>
      <c r="K54" s="188" t="s">
        <v>200</v>
      </c>
      <c r="L54" s="188" t="s">
        <v>337</v>
      </c>
      <c r="M54" s="188" t="s">
        <v>337</v>
      </c>
      <c r="N54" s="188" t="s">
        <v>337</v>
      </c>
      <c r="O54" s="188" t="s">
        <v>337</v>
      </c>
      <c r="P54" s="189">
        <v>43269</v>
      </c>
      <c r="Q54" s="113" t="s">
        <v>88</v>
      </c>
      <c r="R54" s="194" t="s">
        <v>260</v>
      </c>
      <c r="S54" s="190">
        <v>11</v>
      </c>
      <c r="T54" s="113" t="s">
        <v>98</v>
      </c>
      <c r="U54" s="113">
        <v>150</v>
      </c>
      <c r="V54" s="113">
        <v>50</v>
      </c>
      <c r="W54" s="113">
        <v>22.2</v>
      </c>
      <c r="X54" s="113"/>
      <c r="Y54" s="113"/>
      <c r="Z54" s="191">
        <v>0.93680555555555556</v>
      </c>
      <c r="AA54" s="191">
        <v>0.30277777777777776</v>
      </c>
      <c r="AB54" s="113">
        <v>493</v>
      </c>
      <c r="AC54" s="113">
        <v>477</v>
      </c>
      <c r="AD54" s="113">
        <v>97</v>
      </c>
      <c r="AE54" s="113">
        <v>16</v>
      </c>
      <c r="AF54" s="113"/>
      <c r="AG54" s="192">
        <v>33.5</v>
      </c>
      <c r="AH54" s="192">
        <v>120.5</v>
      </c>
      <c r="AI54" s="192">
        <v>9.4</v>
      </c>
      <c r="AJ54" s="192">
        <v>2.8</v>
      </c>
      <c r="AK54" s="192">
        <v>50.2</v>
      </c>
      <c r="AL54" s="192">
        <v>25.8</v>
      </c>
      <c r="AM54" s="192">
        <v>21.2</v>
      </c>
      <c r="AN54" s="192">
        <v>58</v>
      </c>
      <c r="AO54" s="192">
        <v>20</v>
      </c>
      <c r="AP54" s="193">
        <v>2.4</v>
      </c>
      <c r="AQ54" s="192">
        <v>94</v>
      </c>
      <c r="AR54" s="192">
        <v>11.8</v>
      </c>
      <c r="AS54" s="113">
        <v>79.2</v>
      </c>
      <c r="AT54" s="113">
        <v>76</v>
      </c>
      <c r="AU54" s="98">
        <v>2.5157232704402515</v>
      </c>
      <c r="AV54" s="98">
        <v>2.8176100628930816</v>
      </c>
      <c r="AW54" s="113">
        <v>48</v>
      </c>
      <c r="AX54" s="113">
        <v>6</v>
      </c>
      <c r="AY54" s="113">
        <v>0.6</v>
      </c>
      <c r="AZ54" s="113">
        <v>0</v>
      </c>
      <c r="BA54" s="113">
        <v>0</v>
      </c>
      <c r="BB54" s="113">
        <v>3</v>
      </c>
      <c r="BC54" s="113">
        <v>35</v>
      </c>
      <c r="BD54" s="113">
        <v>38</v>
      </c>
      <c r="BE54" s="173">
        <v>14.5</v>
      </c>
      <c r="BF54" s="113">
        <v>31.1</v>
      </c>
      <c r="BG54" s="113">
        <v>4.8</v>
      </c>
      <c r="BH54" s="113">
        <v>11.9</v>
      </c>
      <c r="BI54" s="113">
        <v>2.9</v>
      </c>
      <c r="BJ54" s="113">
        <v>7</v>
      </c>
      <c r="BK54" s="113">
        <v>2.4</v>
      </c>
      <c r="BL54" s="113">
        <v>3.3</v>
      </c>
      <c r="BM54" s="113">
        <v>6</v>
      </c>
      <c r="BN54" s="113">
        <v>0.8</v>
      </c>
      <c r="BO54" s="113">
        <v>94</v>
      </c>
      <c r="BP54" s="113">
        <v>97.8</v>
      </c>
      <c r="BQ54" s="113">
        <v>0</v>
      </c>
      <c r="BR54" s="113">
        <v>59</v>
      </c>
      <c r="BS54" s="113">
        <v>112</v>
      </c>
      <c r="BT54" s="113">
        <v>48</v>
      </c>
      <c r="BU54" s="113">
        <v>3.2</v>
      </c>
      <c r="BV54" s="113">
        <v>5.7</v>
      </c>
      <c r="BW54" s="113">
        <v>6.7</v>
      </c>
      <c r="BX54" s="113">
        <v>3.2</v>
      </c>
      <c r="BY54" s="113">
        <v>62.6</v>
      </c>
      <c r="BZ54" s="113">
        <v>100</v>
      </c>
      <c r="CA54" s="113">
        <v>62.6</v>
      </c>
      <c r="CB54" s="113">
        <v>100</v>
      </c>
      <c r="CC54" s="113"/>
      <c r="CD54" s="113" t="s">
        <v>78</v>
      </c>
      <c r="CE54" s="113"/>
      <c r="CF54" s="113"/>
      <c r="CG54" s="186"/>
      <c r="CH54" s="186"/>
      <c r="CI54" s="113">
        <v>10</v>
      </c>
      <c r="CJ54" s="113">
        <v>10</v>
      </c>
      <c r="CK54" s="113">
        <v>8</v>
      </c>
    </row>
    <row r="55" spans="1:89" x14ac:dyDescent="0.2">
      <c r="A55" s="184">
        <v>54</v>
      </c>
      <c r="B55" s="36">
        <v>54</v>
      </c>
      <c r="C55" t="s">
        <v>261</v>
      </c>
      <c r="D55" s="185" t="s">
        <v>262</v>
      </c>
      <c r="E55" s="186">
        <v>11</v>
      </c>
      <c r="F55" s="187"/>
      <c r="G55" s="187"/>
      <c r="H55" s="187"/>
      <c r="I55" s="188" t="s">
        <v>115</v>
      </c>
      <c r="J55" s="188" t="s">
        <v>235</v>
      </c>
      <c r="K55" s="188" t="s">
        <v>337</v>
      </c>
      <c r="L55" s="188" t="s">
        <v>337</v>
      </c>
      <c r="M55" s="188" t="s">
        <v>337</v>
      </c>
      <c r="N55" s="188" t="s">
        <v>337</v>
      </c>
      <c r="O55" s="188" t="s">
        <v>337</v>
      </c>
      <c r="P55" s="189">
        <v>43266</v>
      </c>
      <c r="Q55" s="113" t="s">
        <v>88</v>
      </c>
      <c r="R55" s="194" t="s">
        <v>263</v>
      </c>
      <c r="S55" s="190">
        <v>11</v>
      </c>
      <c r="T55" s="113" t="s">
        <v>98</v>
      </c>
      <c r="U55" s="113">
        <v>144</v>
      </c>
      <c r="V55" s="113">
        <v>30</v>
      </c>
      <c r="W55" s="113">
        <v>14.5</v>
      </c>
      <c r="X55" s="113"/>
      <c r="Y55" s="113"/>
      <c r="Z55" s="191">
        <v>0.875</v>
      </c>
      <c r="AA55" s="191">
        <v>0.26597222222222222</v>
      </c>
      <c r="AB55" s="113">
        <v>509</v>
      </c>
      <c r="AC55" s="113">
        <v>478.5</v>
      </c>
      <c r="AD55" s="113">
        <v>94</v>
      </c>
      <c r="AE55" s="113">
        <v>33</v>
      </c>
      <c r="AF55" s="113"/>
      <c r="AG55" s="192">
        <v>51.8</v>
      </c>
      <c r="AH55" s="192">
        <v>140.5</v>
      </c>
      <c r="AI55" s="192">
        <v>15.1</v>
      </c>
      <c r="AJ55" s="192">
        <v>10.199999999999999</v>
      </c>
      <c r="AK55" s="192">
        <v>44.8</v>
      </c>
      <c r="AL55" s="192">
        <v>16</v>
      </c>
      <c r="AM55" s="192">
        <v>28.9</v>
      </c>
      <c r="AN55" s="192">
        <v>91</v>
      </c>
      <c r="AO55" s="192">
        <v>33</v>
      </c>
      <c r="AP55" s="193">
        <v>3.9</v>
      </c>
      <c r="AQ55" s="192">
        <v>73</v>
      </c>
      <c r="AR55" s="192">
        <v>9.1999999999999993</v>
      </c>
      <c r="AS55" s="113">
        <v>119.9</v>
      </c>
      <c r="AT55" s="113">
        <v>60.8</v>
      </c>
      <c r="AU55" s="98">
        <v>4.1379310344827589</v>
      </c>
      <c r="AV55" s="98">
        <v>4.6269592476489025</v>
      </c>
      <c r="AW55" s="113">
        <v>10</v>
      </c>
      <c r="AX55" s="113">
        <v>1</v>
      </c>
      <c r="AY55" s="113">
        <v>0</v>
      </c>
      <c r="AZ55" s="113">
        <v>3</v>
      </c>
      <c r="BA55" s="113">
        <v>4</v>
      </c>
      <c r="BB55" s="113">
        <v>0</v>
      </c>
      <c r="BC55" s="113">
        <v>32</v>
      </c>
      <c r="BD55" s="113">
        <v>39</v>
      </c>
      <c r="BE55" s="113">
        <v>17</v>
      </c>
      <c r="BF55" s="113">
        <v>24.9</v>
      </c>
      <c r="BG55" s="113">
        <v>4.9000000000000004</v>
      </c>
      <c r="BH55" s="113">
        <v>8.1999999999999993</v>
      </c>
      <c r="BI55" s="113">
        <v>3.5</v>
      </c>
      <c r="BJ55" s="113">
        <v>4.9000000000000004</v>
      </c>
      <c r="BK55" s="113">
        <v>4.7</v>
      </c>
      <c r="BL55" s="113">
        <v>2.6</v>
      </c>
      <c r="BM55" s="113">
        <v>34</v>
      </c>
      <c r="BN55" s="113">
        <v>4.3</v>
      </c>
      <c r="BO55" s="113">
        <v>90</v>
      </c>
      <c r="BP55" s="113">
        <v>96.1</v>
      </c>
      <c r="BQ55" s="113">
        <v>0</v>
      </c>
      <c r="BR55" s="113">
        <v>58</v>
      </c>
      <c r="BS55" s="113">
        <v>110</v>
      </c>
      <c r="BT55" s="113">
        <v>43</v>
      </c>
      <c r="BU55" s="113">
        <v>0.3</v>
      </c>
      <c r="BV55" s="113">
        <v>33.299999999999997</v>
      </c>
      <c r="BW55" s="113">
        <v>11.8</v>
      </c>
      <c r="BX55" s="113">
        <v>3</v>
      </c>
      <c r="BY55" s="113">
        <v>100</v>
      </c>
      <c r="BZ55" s="113">
        <v>100</v>
      </c>
      <c r="CA55" s="113">
        <v>100</v>
      </c>
      <c r="CB55" s="113">
        <v>100</v>
      </c>
      <c r="CC55" s="113"/>
      <c r="CD55" s="113"/>
      <c r="CE55" s="113"/>
      <c r="CF55" s="113"/>
      <c r="CG55" s="186"/>
      <c r="CH55" s="186"/>
      <c r="CI55" s="113">
        <v>10</v>
      </c>
      <c r="CJ55" s="113">
        <v>10</v>
      </c>
      <c r="CK55" s="173">
        <v>0</v>
      </c>
    </row>
    <row r="56" spans="1:89" x14ac:dyDescent="0.2">
      <c r="A56" s="184">
        <v>55</v>
      </c>
      <c r="B56" s="36">
        <v>55</v>
      </c>
      <c r="C56" t="s">
        <v>264</v>
      </c>
      <c r="D56" s="185" t="s">
        <v>265</v>
      </c>
      <c r="E56" s="186">
        <v>10</v>
      </c>
      <c r="F56" s="187"/>
      <c r="G56" s="187"/>
      <c r="H56" s="187"/>
      <c r="I56" s="188" t="s">
        <v>115</v>
      </c>
      <c r="J56" s="188" t="s">
        <v>235</v>
      </c>
      <c r="K56" s="188" t="s">
        <v>96</v>
      </c>
      <c r="L56" s="188" t="s">
        <v>200</v>
      </c>
      <c r="M56" s="188" t="s">
        <v>337</v>
      </c>
      <c r="N56" s="188" t="s">
        <v>337</v>
      </c>
      <c r="O56" s="188" t="s">
        <v>337</v>
      </c>
      <c r="P56" s="189">
        <v>43263</v>
      </c>
      <c r="Q56" s="113" t="s">
        <v>88</v>
      </c>
      <c r="R56" s="194" t="s">
        <v>266</v>
      </c>
      <c r="S56" s="190">
        <v>10</v>
      </c>
      <c r="T56" s="113" t="s">
        <v>90</v>
      </c>
      <c r="U56" s="113">
        <v>140</v>
      </c>
      <c r="V56" s="113">
        <v>34</v>
      </c>
      <c r="W56" s="113">
        <v>17.3</v>
      </c>
      <c r="X56" s="113"/>
      <c r="Y56" s="113"/>
      <c r="Z56" s="191">
        <v>0.89583333333333337</v>
      </c>
      <c r="AA56" s="191">
        <v>0.30416666666666664</v>
      </c>
      <c r="AB56" s="113">
        <v>579.5</v>
      </c>
      <c r="AC56" s="113">
        <v>496.5</v>
      </c>
      <c r="AD56" s="113">
        <v>86</v>
      </c>
      <c r="AE56" s="113">
        <v>83</v>
      </c>
      <c r="AF56" s="113"/>
      <c r="AG56" s="192">
        <v>9</v>
      </c>
      <c r="AH56" s="192">
        <v>130.5</v>
      </c>
      <c r="AI56" s="192">
        <v>15.6</v>
      </c>
      <c r="AJ56" s="192">
        <v>3.6</v>
      </c>
      <c r="AK56" s="192">
        <v>44.8</v>
      </c>
      <c r="AL56" s="192">
        <v>27.8</v>
      </c>
      <c r="AM56" s="192">
        <v>23.8</v>
      </c>
      <c r="AN56" s="192">
        <v>52</v>
      </c>
      <c r="AO56" s="192">
        <v>19</v>
      </c>
      <c r="AP56" s="193">
        <v>2</v>
      </c>
      <c r="AQ56" s="192">
        <v>73</v>
      </c>
      <c r="AR56" s="192">
        <v>8.8000000000000007</v>
      </c>
      <c r="AS56" s="113">
        <v>75.8</v>
      </c>
      <c r="AT56" s="113">
        <v>72.599999999999994</v>
      </c>
      <c r="AU56" s="98">
        <v>2.2960725075528701</v>
      </c>
      <c r="AV56" s="98">
        <v>2.5377643504531724</v>
      </c>
      <c r="AW56" s="113">
        <v>88</v>
      </c>
      <c r="AX56" s="113">
        <v>10.6</v>
      </c>
      <c r="AY56" s="113">
        <v>3.3</v>
      </c>
      <c r="AZ56" s="113">
        <v>0</v>
      </c>
      <c r="BA56" s="113">
        <v>0</v>
      </c>
      <c r="BB56" s="113">
        <v>2</v>
      </c>
      <c r="BC56" s="113">
        <v>8</v>
      </c>
      <c r="BD56" s="113">
        <v>10</v>
      </c>
      <c r="BE56" s="173">
        <v>12.8</v>
      </c>
      <c r="BF56" s="113">
        <v>15</v>
      </c>
      <c r="BG56" s="113">
        <v>1.2</v>
      </c>
      <c r="BH56" s="113">
        <v>2</v>
      </c>
      <c r="BI56" s="113">
        <v>1</v>
      </c>
      <c r="BJ56" s="113">
        <v>2.2999999999999998</v>
      </c>
      <c r="BK56" s="113">
        <v>0.2</v>
      </c>
      <c r="BL56" s="113">
        <v>0.8</v>
      </c>
      <c r="BM56" s="113">
        <v>5</v>
      </c>
      <c r="BN56" s="113">
        <v>0.6</v>
      </c>
      <c r="BO56" s="113">
        <v>87</v>
      </c>
      <c r="BP56" s="113">
        <v>96.2</v>
      </c>
      <c r="BQ56" s="113">
        <v>0</v>
      </c>
      <c r="BR56" s="113">
        <v>80</v>
      </c>
      <c r="BS56" s="113">
        <v>121</v>
      </c>
      <c r="BT56" s="113">
        <v>63</v>
      </c>
      <c r="BU56" s="113">
        <v>0</v>
      </c>
      <c r="BV56" s="113">
        <v>0</v>
      </c>
      <c r="BW56" s="113">
        <v>3.2</v>
      </c>
      <c r="BX56" s="113">
        <v>4.5999999999999996</v>
      </c>
      <c r="BY56" s="113">
        <v>98.8</v>
      </c>
      <c r="BZ56" s="113">
        <v>99.9</v>
      </c>
      <c r="CA56" s="113">
        <v>98.8</v>
      </c>
      <c r="CB56" s="113">
        <v>100</v>
      </c>
      <c r="CC56" s="113"/>
      <c r="CD56" s="113"/>
      <c r="CE56" s="113"/>
      <c r="CF56" s="113"/>
      <c r="CG56" s="186"/>
      <c r="CH56" s="186"/>
      <c r="CI56" s="113">
        <v>10</v>
      </c>
      <c r="CJ56" s="113">
        <v>5</v>
      </c>
      <c r="CK56" s="113">
        <v>7</v>
      </c>
    </row>
    <row r="57" spans="1:89" x14ac:dyDescent="0.2">
      <c r="A57" s="184">
        <v>56</v>
      </c>
      <c r="B57" s="36">
        <v>56</v>
      </c>
      <c r="C57" t="s">
        <v>267</v>
      </c>
      <c r="D57" s="185" t="s">
        <v>268</v>
      </c>
      <c r="E57" s="186">
        <v>8</v>
      </c>
      <c r="F57" s="187" t="s">
        <v>110</v>
      </c>
      <c r="G57" s="187" t="s">
        <v>111</v>
      </c>
      <c r="H57" s="187"/>
      <c r="I57" s="188" t="s">
        <v>235</v>
      </c>
      <c r="J57" s="188" t="s">
        <v>115</v>
      </c>
      <c r="K57" s="188" t="s">
        <v>200</v>
      </c>
      <c r="L57" s="188" t="s">
        <v>337</v>
      </c>
      <c r="M57" s="188" t="s">
        <v>337</v>
      </c>
      <c r="N57" s="188" t="s">
        <v>337</v>
      </c>
      <c r="O57" s="188" t="s">
        <v>337</v>
      </c>
      <c r="P57" s="189">
        <v>43262</v>
      </c>
      <c r="Q57" s="113" t="s">
        <v>88</v>
      </c>
      <c r="R57" s="194" t="s">
        <v>269</v>
      </c>
      <c r="S57" s="190">
        <v>8</v>
      </c>
      <c r="T57" s="113" t="s">
        <v>98</v>
      </c>
      <c r="U57" s="113">
        <v>130</v>
      </c>
      <c r="V57" s="113">
        <v>26</v>
      </c>
      <c r="W57" s="113">
        <v>15.4</v>
      </c>
      <c r="X57" s="113"/>
      <c r="Y57" s="113"/>
      <c r="Z57" s="191">
        <v>0.89583333333333337</v>
      </c>
      <c r="AA57" s="191">
        <v>0.29305555555555557</v>
      </c>
      <c r="AB57" s="113">
        <v>572.20000000000005</v>
      </c>
      <c r="AC57" s="113">
        <v>489.5</v>
      </c>
      <c r="AD57" s="113">
        <v>86</v>
      </c>
      <c r="AE57" s="113">
        <v>82.7</v>
      </c>
      <c r="AF57" s="113"/>
      <c r="AG57" s="192">
        <v>71.2</v>
      </c>
      <c r="AH57" s="192">
        <v>150.69999999999999</v>
      </c>
      <c r="AI57" s="192">
        <v>14.5</v>
      </c>
      <c r="AJ57" s="192">
        <v>12.4</v>
      </c>
      <c r="AK57" s="192">
        <v>46.5</v>
      </c>
      <c r="AL57" s="192">
        <v>11.7</v>
      </c>
      <c r="AM57" s="192">
        <v>29.4</v>
      </c>
      <c r="AN57" s="192">
        <v>58</v>
      </c>
      <c r="AO57" s="192">
        <v>13</v>
      </c>
      <c r="AP57" s="193">
        <v>1.4</v>
      </c>
      <c r="AQ57" s="192">
        <v>140</v>
      </c>
      <c r="AR57" s="192">
        <v>17.2</v>
      </c>
      <c r="AS57" s="113">
        <v>87.4</v>
      </c>
      <c r="AT57" s="113">
        <v>58.2</v>
      </c>
      <c r="AU57" s="98">
        <v>1.5934627170582227</v>
      </c>
      <c r="AV57" s="98">
        <v>1.7650663942798774</v>
      </c>
      <c r="AW57" s="113">
        <v>101</v>
      </c>
      <c r="AX57" s="113">
        <v>11.9</v>
      </c>
      <c r="AY57" s="113">
        <v>4</v>
      </c>
      <c r="AZ57" s="113">
        <v>0</v>
      </c>
      <c r="BA57" s="113">
        <v>0</v>
      </c>
      <c r="BB57" s="113">
        <v>2</v>
      </c>
      <c r="BC57" s="113">
        <v>43</v>
      </c>
      <c r="BD57" s="113">
        <v>45</v>
      </c>
      <c r="BE57" s="113">
        <v>16</v>
      </c>
      <c r="BF57" s="113">
        <v>22.5</v>
      </c>
      <c r="BG57" s="113">
        <v>5.5</v>
      </c>
      <c r="BH57" s="113">
        <v>5</v>
      </c>
      <c r="BI57" s="113">
        <v>5.7</v>
      </c>
      <c r="BJ57" s="113">
        <v>4.7</v>
      </c>
      <c r="BK57" s="113">
        <v>7.1</v>
      </c>
      <c r="BL57" s="113">
        <v>5.5</v>
      </c>
      <c r="BM57" s="113">
        <v>7</v>
      </c>
      <c r="BN57" s="113">
        <v>0.9</v>
      </c>
      <c r="BO57" s="113">
        <v>89</v>
      </c>
      <c r="BP57" s="113">
        <v>96.2</v>
      </c>
      <c r="BQ57" s="113">
        <v>0</v>
      </c>
      <c r="BR57" s="113">
        <v>58</v>
      </c>
      <c r="BS57" s="113">
        <v>98</v>
      </c>
      <c r="BT57" s="113">
        <v>43</v>
      </c>
      <c r="BU57" s="113">
        <v>1.7</v>
      </c>
      <c r="BV57" s="113">
        <v>41.2</v>
      </c>
      <c r="BW57" s="113">
        <v>5.0999999999999996</v>
      </c>
      <c r="BX57" s="113">
        <v>3.7</v>
      </c>
      <c r="BY57" s="113">
        <v>99.6</v>
      </c>
      <c r="BZ57" s="113">
        <v>99.6</v>
      </c>
      <c r="CA57" s="113">
        <v>100</v>
      </c>
      <c r="CB57" s="113">
        <v>100</v>
      </c>
      <c r="CC57" s="113"/>
      <c r="CD57" s="113"/>
      <c r="CE57" s="113"/>
      <c r="CF57" s="113"/>
      <c r="CG57" s="186"/>
      <c r="CH57" s="186"/>
      <c r="CI57" s="113">
        <v>10</v>
      </c>
      <c r="CJ57" s="113">
        <v>10</v>
      </c>
      <c r="CK57" s="173">
        <v>0</v>
      </c>
    </row>
    <row r="58" spans="1:89" x14ac:dyDescent="0.2">
      <c r="A58" s="184">
        <v>57</v>
      </c>
      <c r="B58" s="36">
        <v>57</v>
      </c>
      <c r="C58" t="s">
        <v>120</v>
      </c>
      <c r="D58" s="185" t="s">
        <v>121</v>
      </c>
      <c r="E58" s="186">
        <v>5</v>
      </c>
      <c r="F58" s="187" t="s">
        <v>110</v>
      </c>
      <c r="G58" s="187" t="s">
        <v>111</v>
      </c>
      <c r="H58" s="187"/>
      <c r="I58" s="188" t="s">
        <v>94</v>
      </c>
      <c r="J58" s="188" t="s">
        <v>115</v>
      </c>
      <c r="K58" s="188" t="s">
        <v>337</v>
      </c>
      <c r="L58" s="188" t="s">
        <v>337</v>
      </c>
      <c r="M58" s="188" t="s">
        <v>337</v>
      </c>
      <c r="N58" s="188" t="s">
        <v>337</v>
      </c>
      <c r="O58" s="188" t="s">
        <v>337</v>
      </c>
      <c r="P58" s="189">
        <v>43252</v>
      </c>
      <c r="Q58" s="113" t="s">
        <v>88</v>
      </c>
      <c r="R58" s="194" t="s">
        <v>270</v>
      </c>
      <c r="S58" s="190">
        <v>5</v>
      </c>
      <c r="T58" s="113" t="s">
        <v>98</v>
      </c>
      <c r="U58" s="113">
        <v>119</v>
      </c>
      <c r="V58" s="113">
        <v>24</v>
      </c>
      <c r="W58" s="113">
        <v>16.899999999999999</v>
      </c>
      <c r="X58" s="113"/>
      <c r="Y58" s="113"/>
      <c r="Z58" s="191">
        <v>0.90555555555555556</v>
      </c>
      <c r="AA58" s="191">
        <v>0.36874999999999997</v>
      </c>
      <c r="AB58" s="113">
        <v>636</v>
      </c>
      <c r="AC58" s="113">
        <v>560.5</v>
      </c>
      <c r="AD58" s="113">
        <v>88</v>
      </c>
      <c r="AE58" s="113">
        <v>76.2</v>
      </c>
      <c r="AF58" s="113"/>
      <c r="AG58" s="192">
        <v>29.7</v>
      </c>
      <c r="AH58" s="192">
        <v>86</v>
      </c>
      <c r="AI58" s="192">
        <v>15.9</v>
      </c>
      <c r="AJ58" s="192">
        <v>8.8000000000000007</v>
      </c>
      <c r="AK58" s="192">
        <v>41.1</v>
      </c>
      <c r="AL58" s="192">
        <v>24.4</v>
      </c>
      <c r="AM58" s="192">
        <v>25.7</v>
      </c>
      <c r="AN58" s="192">
        <v>75</v>
      </c>
      <c r="AO58" s="192">
        <v>26</v>
      </c>
      <c r="AP58" s="193">
        <v>2.5</v>
      </c>
      <c r="AQ58" s="192">
        <v>151</v>
      </c>
      <c r="AR58" s="192">
        <v>16.2</v>
      </c>
      <c r="AS58" s="113">
        <v>100.7</v>
      </c>
      <c r="AT58" s="113">
        <v>65.5</v>
      </c>
      <c r="AU58" s="98">
        <v>2.7832292595896519</v>
      </c>
      <c r="AV58" s="98">
        <v>3.0508474576271185</v>
      </c>
      <c r="AW58" s="113">
        <v>0</v>
      </c>
      <c r="AX58" s="113">
        <v>0</v>
      </c>
      <c r="AY58" s="113">
        <v>0</v>
      </c>
      <c r="AZ58" s="113">
        <v>0</v>
      </c>
      <c r="BA58" s="113">
        <v>31</v>
      </c>
      <c r="BB58" s="113">
        <v>15</v>
      </c>
      <c r="BC58" s="113">
        <v>79</v>
      </c>
      <c r="BD58" s="113">
        <v>125</v>
      </c>
      <c r="BE58" s="173">
        <v>15.2</v>
      </c>
      <c r="BF58" s="113">
        <v>19.8</v>
      </c>
      <c r="BG58" s="113">
        <v>13.4</v>
      </c>
      <c r="BH58" s="113">
        <v>10</v>
      </c>
      <c r="BI58" s="113">
        <v>14.5</v>
      </c>
      <c r="BJ58" s="113">
        <v>17.7</v>
      </c>
      <c r="BK58" s="113">
        <v>12</v>
      </c>
      <c r="BL58" s="113">
        <v>13.5</v>
      </c>
      <c r="BM58" s="113">
        <v>81</v>
      </c>
      <c r="BN58" s="113">
        <v>8.6999999999999993</v>
      </c>
      <c r="BO58" s="113">
        <v>88</v>
      </c>
      <c r="BP58" s="113">
        <v>97.4</v>
      </c>
      <c r="BQ58" s="113">
        <v>0</v>
      </c>
      <c r="BR58" s="113">
        <v>82</v>
      </c>
      <c r="BS58" s="113">
        <v>115</v>
      </c>
      <c r="BT58" s="113">
        <v>59</v>
      </c>
      <c r="BU58" s="113">
        <v>43.1</v>
      </c>
      <c r="BV58" s="113">
        <v>83.5</v>
      </c>
      <c r="BW58" s="113">
        <v>8.5</v>
      </c>
      <c r="BX58" s="113">
        <v>3.9</v>
      </c>
      <c r="BY58" s="113">
        <v>72.099999999999994</v>
      </c>
      <c r="BZ58" s="113">
        <v>95</v>
      </c>
      <c r="CA58" s="113">
        <v>72.099999999999994</v>
      </c>
      <c r="CB58" s="113">
        <v>100</v>
      </c>
      <c r="CC58" s="113"/>
      <c r="CD58" s="113"/>
      <c r="CE58" s="113"/>
      <c r="CF58" s="113"/>
      <c r="CG58" s="186"/>
      <c r="CH58" s="186"/>
      <c r="CI58" s="113">
        <v>5</v>
      </c>
      <c r="CJ58" s="113">
        <v>10</v>
      </c>
      <c r="CK58" s="173">
        <v>0</v>
      </c>
    </row>
    <row r="59" spans="1:89" x14ac:dyDescent="0.2">
      <c r="A59" s="184">
        <v>58</v>
      </c>
      <c r="B59" s="36">
        <v>58</v>
      </c>
      <c r="C59" t="s">
        <v>271</v>
      </c>
      <c r="D59" s="185" t="s">
        <v>272</v>
      </c>
      <c r="E59" s="186">
        <v>9</v>
      </c>
      <c r="F59" s="187" t="s">
        <v>110</v>
      </c>
      <c r="G59" s="187" t="s">
        <v>111</v>
      </c>
      <c r="H59" s="187"/>
      <c r="I59" s="188" t="s">
        <v>235</v>
      </c>
      <c r="J59" s="188" t="s">
        <v>115</v>
      </c>
      <c r="K59" s="188" t="s">
        <v>96</v>
      </c>
      <c r="L59" s="188" t="s">
        <v>337</v>
      </c>
      <c r="M59" s="188" t="s">
        <v>337</v>
      </c>
      <c r="N59" s="188" t="s">
        <v>337</v>
      </c>
      <c r="O59" s="188" t="s">
        <v>337</v>
      </c>
      <c r="P59" s="189">
        <v>43248</v>
      </c>
      <c r="Q59" s="113" t="s">
        <v>88</v>
      </c>
      <c r="R59" s="194" t="s">
        <v>273</v>
      </c>
      <c r="S59" s="190">
        <v>9</v>
      </c>
      <c r="T59" s="113" t="s">
        <v>90</v>
      </c>
      <c r="U59" s="113">
        <v>134</v>
      </c>
      <c r="V59" s="113">
        <v>42</v>
      </c>
      <c r="W59" s="113">
        <v>23.4</v>
      </c>
      <c r="X59" s="113"/>
      <c r="Y59" s="113"/>
      <c r="Z59" s="191">
        <v>0.81597222222222221</v>
      </c>
      <c r="AA59" s="191">
        <v>0.27083333333333331</v>
      </c>
      <c r="AB59" s="113">
        <v>650</v>
      </c>
      <c r="AC59" s="113">
        <v>624</v>
      </c>
      <c r="AD59" s="113">
        <v>96</v>
      </c>
      <c r="AE59" s="113">
        <v>26</v>
      </c>
      <c r="AF59" s="113"/>
      <c r="AG59" s="192">
        <v>5.3</v>
      </c>
      <c r="AH59" s="192">
        <v>98.5</v>
      </c>
      <c r="AI59" s="192">
        <v>4.8</v>
      </c>
      <c r="AJ59" s="192">
        <v>2.8</v>
      </c>
      <c r="AK59" s="192">
        <v>55</v>
      </c>
      <c r="AL59" s="192">
        <v>18</v>
      </c>
      <c r="AM59" s="192">
        <v>24.1</v>
      </c>
      <c r="AN59" s="192">
        <v>63</v>
      </c>
      <c r="AO59" s="192">
        <v>23</v>
      </c>
      <c r="AP59" s="193">
        <v>2.1</v>
      </c>
      <c r="AQ59" s="192">
        <v>122</v>
      </c>
      <c r="AR59" s="192">
        <v>11.7</v>
      </c>
      <c r="AS59" s="113">
        <v>87.1</v>
      </c>
      <c r="AT59" s="113">
        <v>73</v>
      </c>
      <c r="AU59" s="98">
        <v>2.2115384615384617</v>
      </c>
      <c r="AV59" s="98">
        <v>2.4134615384615383</v>
      </c>
      <c r="AW59" s="113">
        <v>86</v>
      </c>
      <c r="AX59" s="113">
        <v>8.1</v>
      </c>
      <c r="AY59" s="113">
        <v>3.9</v>
      </c>
      <c r="AZ59" s="113">
        <v>0</v>
      </c>
      <c r="BA59" s="113">
        <v>0</v>
      </c>
      <c r="BB59" s="113">
        <v>6</v>
      </c>
      <c r="BC59" s="113">
        <v>37</v>
      </c>
      <c r="BD59" s="113">
        <v>43</v>
      </c>
      <c r="BE59" s="173">
        <v>10.5</v>
      </c>
      <c r="BF59" s="113">
        <v>20.3</v>
      </c>
      <c r="BG59" s="113">
        <v>4.0999999999999996</v>
      </c>
      <c r="BH59" s="113">
        <v>8</v>
      </c>
      <c r="BI59" s="113">
        <v>2.9</v>
      </c>
      <c r="BJ59" s="113">
        <v>6.4</v>
      </c>
      <c r="BK59" s="113">
        <v>2.8</v>
      </c>
      <c r="BL59" s="113">
        <v>3.1</v>
      </c>
      <c r="BM59" s="113">
        <v>23</v>
      </c>
      <c r="BN59" s="113">
        <v>2.2000000000000002</v>
      </c>
      <c r="BO59" s="113">
        <v>72</v>
      </c>
      <c r="BP59" s="113">
        <v>94.9</v>
      </c>
      <c r="BQ59" s="113">
        <v>1.7</v>
      </c>
      <c r="BR59" s="113">
        <v>75</v>
      </c>
      <c r="BS59" s="113">
        <v>124</v>
      </c>
      <c r="BT59" s="113">
        <v>50</v>
      </c>
      <c r="BU59" s="113">
        <v>40.4</v>
      </c>
      <c r="BV59" s="113">
        <v>39.200000000000003</v>
      </c>
      <c r="BW59" s="113">
        <v>9.8000000000000007</v>
      </c>
      <c r="BX59" s="113">
        <v>3.7</v>
      </c>
      <c r="BY59" s="113">
        <v>47.9</v>
      </c>
      <c r="BZ59" s="113">
        <v>99</v>
      </c>
      <c r="CA59" s="113">
        <v>47.9</v>
      </c>
      <c r="CB59" s="113">
        <v>100</v>
      </c>
      <c r="CC59" s="113"/>
      <c r="CD59" s="113" t="s">
        <v>78</v>
      </c>
      <c r="CE59" s="113" t="s">
        <v>79</v>
      </c>
      <c r="CF59" s="113"/>
      <c r="CG59" s="186"/>
      <c r="CH59" s="186"/>
      <c r="CI59" s="113">
        <v>10</v>
      </c>
      <c r="CJ59" s="113">
        <v>10</v>
      </c>
      <c r="CK59" s="173">
        <v>0</v>
      </c>
    </row>
    <row r="60" spans="1:89" x14ac:dyDescent="0.2">
      <c r="A60" s="184">
        <v>59</v>
      </c>
      <c r="B60" s="36">
        <v>59</v>
      </c>
      <c r="C60" t="s">
        <v>274</v>
      </c>
      <c r="D60" s="185" t="s">
        <v>275</v>
      </c>
      <c r="E60" s="186">
        <v>10</v>
      </c>
      <c r="F60" s="187" t="s">
        <v>110</v>
      </c>
      <c r="G60" s="187" t="s">
        <v>111</v>
      </c>
      <c r="H60" s="187"/>
      <c r="I60" s="188" t="s">
        <v>93</v>
      </c>
      <c r="J60" s="188" t="s">
        <v>200</v>
      </c>
      <c r="K60" s="188" t="s">
        <v>96</v>
      </c>
      <c r="L60" s="188" t="s">
        <v>337</v>
      </c>
      <c r="M60" s="188" t="s">
        <v>337</v>
      </c>
      <c r="N60" s="188" t="s">
        <v>337</v>
      </c>
      <c r="O60" s="188" t="s">
        <v>337</v>
      </c>
      <c r="P60" s="189">
        <v>43246</v>
      </c>
      <c r="Q60" s="113" t="s">
        <v>88</v>
      </c>
      <c r="R60" s="194" t="s">
        <v>276</v>
      </c>
      <c r="S60" s="190">
        <v>10</v>
      </c>
      <c r="T60" s="113" t="s">
        <v>90</v>
      </c>
      <c r="U60" s="113">
        <v>147</v>
      </c>
      <c r="V60" s="113">
        <v>44</v>
      </c>
      <c r="W60" s="113">
        <v>20.399999999999999</v>
      </c>
      <c r="X60" s="113"/>
      <c r="Y60" s="113"/>
      <c r="Z60" s="191">
        <v>2.361111111111111E-2</v>
      </c>
      <c r="AA60" s="191">
        <v>0.37638888888888888</v>
      </c>
      <c r="AB60" s="113">
        <v>501.5</v>
      </c>
      <c r="AC60" s="113">
        <v>489</v>
      </c>
      <c r="AD60" s="113">
        <v>98</v>
      </c>
      <c r="AE60" s="113">
        <v>12.5</v>
      </c>
      <c r="AF60" s="113"/>
      <c r="AG60" s="192">
        <v>5.5</v>
      </c>
      <c r="AH60" s="192">
        <v>58.5</v>
      </c>
      <c r="AI60" s="192">
        <v>3.6</v>
      </c>
      <c r="AJ60" s="192">
        <v>2.7</v>
      </c>
      <c r="AK60" s="192">
        <v>48.9</v>
      </c>
      <c r="AL60" s="192">
        <v>17.399999999999999</v>
      </c>
      <c r="AM60" s="192">
        <v>31.1</v>
      </c>
      <c r="AN60" s="192">
        <v>72</v>
      </c>
      <c r="AO60" s="192">
        <v>19</v>
      </c>
      <c r="AP60" s="193">
        <v>2.2999999999999998</v>
      </c>
      <c r="AQ60" s="192">
        <v>78</v>
      </c>
      <c r="AR60" s="192">
        <v>9.6</v>
      </c>
      <c r="AS60" s="113">
        <v>103.1</v>
      </c>
      <c r="AT60" s="113">
        <v>66.3</v>
      </c>
      <c r="AU60" s="98">
        <v>2.3312883435582821</v>
      </c>
      <c r="AV60" s="98">
        <v>2.6134969325153374</v>
      </c>
      <c r="AW60" s="113">
        <v>80</v>
      </c>
      <c r="AX60" s="113">
        <v>9.8000000000000007</v>
      </c>
      <c r="AY60" s="113">
        <v>1.7</v>
      </c>
      <c r="AZ60" s="113">
        <v>0</v>
      </c>
      <c r="BA60" s="113">
        <v>1</v>
      </c>
      <c r="BB60" s="113">
        <v>1</v>
      </c>
      <c r="BC60" s="113">
        <v>14</v>
      </c>
      <c r="BD60" s="113">
        <v>16</v>
      </c>
      <c r="BE60" s="173">
        <v>10.9</v>
      </c>
      <c r="BF60" s="113">
        <v>15.6</v>
      </c>
      <c r="BG60" s="113">
        <v>2</v>
      </c>
      <c r="BH60" s="113">
        <v>3.2</v>
      </c>
      <c r="BI60" s="113">
        <v>1.4</v>
      </c>
      <c r="BJ60" s="113">
        <v>3.1</v>
      </c>
      <c r="BK60" s="113">
        <v>1.4</v>
      </c>
      <c r="BL60" s="113">
        <v>1.1000000000000001</v>
      </c>
      <c r="BM60" s="113">
        <v>4</v>
      </c>
      <c r="BN60" s="113">
        <v>0.5</v>
      </c>
      <c r="BO60" s="113">
        <v>83</v>
      </c>
      <c r="BP60" s="113">
        <v>97.1</v>
      </c>
      <c r="BQ60" s="113">
        <v>0.1</v>
      </c>
      <c r="BR60" s="113">
        <v>70</v>
      </c>
      <c r="BS60" s="113">
        <v>109</v>
      </c>
      <c r="BT60" s="113">
        <v>54</v>
      </c>
      <c r="BU60" s="113">
        <v>0</v>
      </c>
      <c r="BV60" s="113">
        <v>0</v>
      </c>
      <c r="BW60" s="113">
        <v>3.1</v>
      </c>
      <c r="BX60" s="113">
        <v>4.8</v>
      </c>
      <c r="BY60" s="113">
        <v>96.7</v>
      </c>
      <c r="BZ60" s="113">
        <v>98</v>
      </c>
      <c r="CA60" s="113">
        <v>96.7</v>
      </c>
      <c r="CB60" s="113">
        <v>100</v>
      </c>
      <c r="CC60" s="113"/>
      <c r="CD60" s="113"/>
      <c r="CE60" s="113"/>
      <c r="CF60" s="113"/>
      <c r="CG60" s="186"/>
      <c r="CH60" s="186"/>
      <c r="CI60" s="113">
        <v>10</v>
      </c>
      <c r="CJ60" s="113">
        <v>10</v>
      </c>
      <c r="CK60" s="173">
        <v>0</v>
      </c>
    </row>
    <row r="61" spans="1:89" x14ac:dyDescent="0.2">
      <c r="A61" s="184">
        <v>60</v>
      </c>
      <c r="B61" s="36">
        <v>60</v>
      </c>
      <c r="C61" t="s">
        <v>277</v>
      </c>
      <c r="D61" s="185" t="s">
        <v>278</v>
      </c>
      <c r="E61" s="186">
        <v>8</v>
      </c>
      <c r="F61" s="187" t="s">
        <v>110</v>
      </c>
      <c r="G61" s="187" t="s">
        <v>111</v>
      </c>
      <c r="H61" s="187"/>
      <c r="I61" s="188" t="s">
        <v>93</v>
      </c>
      <c r="J61" s="188" t="s">
        <v>115</v>
      </c>
      <c r="K61" s="188" t="s">
        <v>337</v>
      </c>
      <c r="L61" s="188" t="s">
        <v>337</v>
      </c>
      <c r="M61" s="188" t="s">
        <v>337</v>
      </c>
      <c r="N61" s="188" t="s">
        <v>337</v>
      </c>
      <c r="O61" s="188" t="s">
        <v>337</v>
      </c>
      <c r="P61" s="189">
        <v>43242</v>
      </c>
      <c r="Q61" s="113" t="s">
        <v>88</v>
      </c>
      <c r="R61" s="194" t="s">
        <v>279</v>
      </c>
      <c r="S61" s="190">
        <v>8</v>
      </c>
      <c r="T61" s="113" t="s">
        <v>98</v>
      </c>
      <c r="U61" s="113">
        <v>130</v>
      </c>
      <c r="V61" s="113">
        <v>27</v>
      </c>
      <c r="W61" s="113">
        <v>16</v>
      </c>
      <c r="X61" s="113"/>
      <c r="Y61" s="113"/>
      <c r="Z61" s="191">
        <v>0.92361111111111116</v>
      </c>
      <c r="AA61" s="191">
        <v>0.33611111111111108</v>
      </c>
      <c r="AB61" s="113">
        <v>582</v>
      </c>
      <c r="AC61" s="113">
        <v>553</v>
      </c>
      <c r="AD61" s="113">
        <v>95</v>
      </c>
      <c r="AE61" s="113">
        <v>29</v>
      </c>
      <c r="AF61" s="113"/>
      <c r="AG61" s="192">
        <v>13</v>
      </c>
      <c r="AH61" s="192">
        <v>80</v>
      </c>
      <c r="AI61" s="192">
        <v>7.1</v>
      </c>
      <c r="AJ61" s="192">
        <v>4.3</v>
      </c>
      <c r="AK61" s="192">
        <v>46.2</v>
      </c>
      <c r="AL61" s="192">
        <v>22.4</v>
      </c>
      <c r="AM61" s="192">
        <v>27</v>
      </c>
      <c r="AN61" s="192">
        <v>57</v>
      </c>
      <c r="AO61" s="192">
        <v>29</v>
      </c>
      <c r="AP61" s="193">
        <v>3</v>
      </c>
      <c r="AQ61" s="192">
        <v>114</v>
      </c>
      <c r="AR61" s="192">
        <v>12.4</v>
      </c>
      <c r="AS61" s="113">
        <v>84</v>
      </c>
      <c r="AT61" s="113">
        <v>68.599999999999994</v>
      </c>
      <c r="AU61" s="98">
        <v>3.1464737793851718</v>
      </c>
      <c r="AV61" s="98">
        <v>3.4719710669077757</v>
      </c>
      <c r="AW61" s="113">
        <v>85</v>
      </c>
      <c r="AX61" s="113">
        <v>9.1</v>
      </c>
      <c r="AY61" s="113">
        <v>4.2</v>
      </c>
      <c r="AZ61" s="113">
        <v>0</v>
      </c>
      <c r="BA61" s="113">
        <v>4</v>
      </c>
      <c r="BB61" s="113">
        <v>1</v>
      </c>
      <c r="BC61" s="113">
        <v>1</v>
      </c>
      <c r="BD61" s="113">
        <v>6</v>
      </c>
      <c r="BE61" s="173">
        <v>11.7</v>
      </c>
      <c r="BF61" s="113">
        <v>22.3</v>
      </c>
      <c r="BG61" s="113">
        <v>0.7</v>
      </c>
      <c r="BH61" s="113">
        <v>1.6</v>
      </c>
      <c r="BI61" s="113">
        <v>0.3</v>
      </c>
      <c r="BJ61" s="113">
        <v>0.6</v>
      </c>
      <c r="BK61" s="113">
        <v>0.7</v>
      </c>
      <c r="BL61" s="113">
        <v>0.2</v>
      </c>
      <c r="BM61" s="113">
        <v>1</v>
      </c>
      <c r="BN61" s="113">
        <v>0.1</v>
      </c>
      <c r="BO61" s="113">
        <v>84</v>
      </c>
      <c r="BP61" s="113">
        <v>97.3</v>
      </c>
      <c r="BQ61" s="113">
        <v>0.9</v>
      </c>
      <c r="BR61" s="113">
        <v>66</v>
      </c>
      <c r="BS61" s="113">
        <v>129</v>
      </c>
      <c r="BT61" s="113">
        <v>48</v>
      </c>
      <c r="BU61" s="113">
        <v>40.799999999999997</v>
      </c>
      <c r="BV61" s="113">
        <v>7.3</v>
      </c>
      <c r="BW61" s="113">
        <v>5.7</v>
      </c>
      <c r="BX61" s="113">
        <v>3</v>
      </c>
      <c r="BY61" s="113">
        <v>68.8</v>
      </c>
      <c r="BZ61" s="113">
        <v>68.8</v>
      </c>
      <c r="CA61" s="113">
        <v>100</v>
      </c>
      <c r="CB61" s="113">
        <v>100</v>
      </c>
      <c r="CC61" s="113"/>
      <c r="CD61" s="113"/>
      <c r="CE61" s="113"/>
      <c r="CF61" s="113"/>
      <c r="CG61" s="186"/>
      <c r="CH61" s="186"/>
      <c r="CI61" s="113">
        <v>7</v>
      </c>
      <c r="CJ61" s="113">
        <v>7</v>
      </c>
      <c r="CK61" s="113">
        <v>5</v>
      </c>
    </row>
    <row r="62" spans="1:89" x14ac:dyDescent="0.2">
      <c r="A62" s="184">
        <v>61</v>
      </c>
      <c r="B62" s="36">
        <v>61</v>
      </c>
      <c r="C62" t="s">
        <v>280</v>
      </c>
      <c r="D62" s="185" t="s">
        <v>281</v>
      </c>
      <c r="E62" s="186">
        <v>7</v>
      </c>
      <c r="F62" s="187"/>
      <c r="G62" s="187"/>
      <c r="H62" s="187"/>
      <c r="I62" s="188" t="s">
        <v>1827</v>
      </c>
      <c r="J62" s="188" t="s">
        <v>337</v>
      </c>
      <c r="K62" s="188" t="s">
        <v>337</v>
      </c>
      <c r="L62" s="188" t="s">
        <v>337</v>
      </c>
      <c r="M62" s="188" t="s">
        <v>337</v>
      </c>
      <c r="N62" s="188" t="s">
        <v>337</v>
      </c>
      <c r="O62" s="188" t="s">
        <v>337</v>
      </c>
      <c r="P62" s="189">
        <v>43236</v>
      </c>
      <c r="Q62" s="113" t="s">
        <v>88</v>
      </c>
      <c r="R62" s="194" t="s">
        <v>282</v>
      </c>
      <c r="S62" s="190">
        <v>7</v>
      </c>
      <c r="T62" s="113" t="s">
        <v>90</v>
      </c>
      <c r="U62" s="113">
        <v>122</v>
      </c>
      <c r="V62" s="113">
        <v>27</v>
      </c>
      <c r="W62" s="113">
        <v>18.100000000000001</v>
      </c>
      <c r="X62" s="113"/>
      <c r="Y62" s="113"/>
      <c r="Z62" s="191">
        <v>0.83333333333333337</v>
      </c>
      <c r="AA62" s="191">
        <v>0.29236111111111113</v>
      </c>
      <c r="AB62" s="113">
        <v>655</v>
      </c>
      <c r="AC62" s="113">
        <v>612.5</v>
      </c>
      <c r="AD62" s="113">
        <v>94</v>
      </c>
      <c r="AE62" s="113">
        <v>42.5</v>
      </c>
      <c r="AF62" s="113"/>
      <c r="AG62" s="192">
        <v>6</v>
      </c>
      <c r="AH62" s="192">
        <v>80.5</v>
      </c>
      <c r="AI62" s="192">
        <v>7.3</v>
      </c>
      <c r="AJ62" s="192">
        <v>2.7</v>
      </c>
      <c r="AK62" s="192">
        <v>42.9</v>
      </c>
      <c r="AL62" s="192">
        <v>23.4</v>
      </c>
      <c r="AM62" s="192">
        <v>30.9</v>
      </c>
      <c r="AN62" s="192">
        <v>56</v>
      </c>
      <c r="AO62" s="192">
        <v>16</v>
      </c>
      <c r="AP62" s="193">
        <v>1.5</v>
      </c>
      <c r="AQ62" s="192">
        <v>89</v>
      </c>
      <c r="AR62" s="192">
        <v>8.6999999999999993</v>
      </c>
      <c r="AS62" s="113">
        <v>86.9</v>
      </c>
      <c r="AT62" s="113">
        <v>66.3</v>
      </c>
      <c r="AU62" s="98">
        <v>1.5673469387755101</v>
      </c>
      <c r="AV62" s="98">
        <v>1.7142857142857142</v>
      </c>
      <c r="AW62" s="113">
        <v>52</v>
      </c>
      <c r="AX62" s="113">
        <v>5.0999999999999996</v>
      </c>
      <c r="AY62" s="113">
        <v>0.6</v>
      </c>
      <c r="AZ62" s="113">
        <v>0</v>
      </c>
      <c r="BA62" s="113">
        <v>3</v>
      </c>
      <c r="BB62" s="113">
        <v>9</v>
      </c>
      <c r="BC62" s="113">
        <v>41</v>
      </c>
      <c r="BD62" s="113">
        <v>53</v>
      </c>
      <c r="BE62" s="173">
        <v>9.5</v>
      </c>
      <c r="BF62" s="113">
        <v>18.399999999999999</v>
      </c>
      <c r="BG62" s="113">
        <v>5.2</v>
      </c>
      <c r="BH62" s="113">
        <v>12.7</v>
      </c>
      <c r="BI62" s="113">
        <v>1.8</v>
      </c>
      <c r="BJ62" s="113">
        <v>6.9</v>
      </c>
      <c r="BK62" s="113">
        <v>3.2</v>
      </c>
      <c r="BL62" s="113">
        <v>4.2</v>
      </c>
      <c r="BM62" s="113">
        <v>11</v>
      </c>
      <c r="BN62" s="113">
        <v>1.1000000000000001</v>
      </c>
      <c r="BO62" s="113">
        <v>92</v>
      </c>
      <c r="BP62" s="113">
        <v>96.5</v>
      </c>
      <c r="BQ62" s="113">
        <v>0</v>
      </c>
      <c r="BR62" s="113">
        <v>82</v>
      </c>
      <c r="BS62" s="113">
        <v>116</v>
      </c>
      <c r="BT62" s="113">
        <v>56</v>
      </c>
      <c r="BU62" s="113">
        <v>1.5</v>
      </c>
      <c r="BV62" s="113">
        <v>28</v>
      </c>
      <c r="BW62" s="113">
        <v>13</v>
      </c>
      <c r="BX62" s="113">
        <v>3.5</v>
      </c>
      <c r="BY62" s="113">
        <v>99.9</v>
      </c>
      <c r="BZ62" s="113">
        <v>99.9</v>
      </c>
      <c r="CA62" s="113">
        <v>100</v>
      </c>
      <c r="CB62" s="113">
        <v>100</v>
      </c>
      <c r="CC62" s="113"/>
      <c r="CD62" s="113"/>
      <c r="CE62" s="113" t="s">
        <v>79</v>
      </c>
      <c r="CF62" s="113"/>
      <c r="CG62" s="186"/>
      <c r="CH62" s="186"/>
      <c r="CI62" s="113">
        <v>10</v>
      </c>
      <c r="CJ62" s="113">
        <v>10</v>
      </c>
      <c r="CK62" s="173">
        <v>0</v>
      </c>
    </row>
    <row r="63" spans="1:89" x14ac:dyDescent="0.2">
      <c r="A63" s="184">
        <v>62</v>
      </c>
      <c r="B63" s="36">
        <v>62</v>
      </c>
      <c r="C63" t="s">
        <v>283</v>
      </c>
      <c r="D63" s="185" t="s">
        <v>284</v>
      </c>
      <c r="E63" s="186">
        <v>6</v>
      </c>
      <c r="F63" s="187" t="s">
        <v>110</v>
      </c>
      <c r="G63" s="187" t="s">
        <v>111</v>
      </c>
      <c r="H63" s="187"/>
      <c r="I63" s="188" t="s">
        <v>96</v>
      </c>
      <c r="J63" s="188" t="s">
        <v>200</v>
      </c>
      <c r="K63" s="188" t="s">
        <v>337</v>
      </c>
      <c r="L63" s="188" t="s">
        <v>337</v>
      </c>
      <c r="M63" s="188" t="s">
        <v>337</v>
      </c>
      <c r="N63" s="188" t="s">
        <v>337</v>
      </c>
      <c r="O63" s="188" t="s">
        <v>337</v>
      </c>
      <c r="P63" s="189">
        <v>43224</v>
      </c>
      <c r="Q63" s="113" t="s">
        <v>88</v>
      </c>
      <c r="R63" s="194" t="s">
        <v>285</v>
      </c>
      <c r="S63" s="190">
        <v>6</v>
      </c>
      <c r="T63" s="113" t="s">
        <v>98</v>
      </c>
      <c r="U63" s="113">
        <v>120</v>
      </c>
      <c r="V63" s="113">
        <v>25</v>
      </c>
      <c r="W63" s="113">
        <v>17.399999999999999</v>
      </c>
      <c r="X63" s="113"/>
      <c r="Y63" s="113"/>
      <c r="Z63" s="191">
        <v>0.89583333333333337</v>
      </c>
      <c r="AA63" s="191">
        <v>0.32222222222222224</v>
      </c>
      <c r="AB63" s="113">
        <v>602.5</v>
      </c>
      <c r="AC63" s="113">
        <v>508</v>
      </c>
      <c r="AD63" s="113">
        <v>84</v>
      </c>
      <c r="AE63" s="113">
        <v>94.5</v>
      </c>
      <c r="AF63" s="113"/>
      <c r="AG63" s="192">
        <v>12.5</v>
      </c>
      <c r="AH63" s="192">
        <v>63.5</v>
      </c>
      <c r="AI63" s="192">
        <v>17.399999999999999</v>
      </c>
      <c r="AJ63" s="192">
        <v>3.9</v>
      </c>
      <c r="AK63" s="192">
        <v>46.9</v>
      </c>
      <c r="AL63" s="192">
        <v>24.2</v>
      </c>
      <c r="AM63" s="192">
        <v>25</v>
      </c>
      <c r="AN63" s="192">
        <v>49</v>
      </c>
      <c r="AO63" s="192">
        <v>18</v>
      </c>
      <c r="AP63" s="193">
        <v>1.8</v>
      </c>
      <c r="AQ63" s="192">
        <v>32</v>
      </c>
      <c r="AR63" s="192">
        <v>3.8</v>
      </c>
      <c r="AS63" s="113">
        <v>74</v>
      </c>
      <c r="AT63" s="113">
        <v>71.099999999999994</v>
      </c>
      <c r="AU63" s="98">
        <v>2.1259842519685042</v>
      </c>
      <c r="AV63" s="98">
        <v>2.3385826771653542</v>
      </c>
      <c r="AW63" s="113">
        <v>45</v>
      </c>
      <c r="AX63" s="113">
        <v>5.2</v>
      </c>
      <c r="AY63" s="113">
        <v>1.1000000000000001</v>
      </c>
      <c r="AZ63" s="113">
        <v>0</v>
      </c>
      <c r="BA63" s="113">
        <v>2</v>
      </c>
      <c r="BB63" s="113">
        <v>1</v>
      </c>
      <c r="BC63" s="113">
        <v>5</v>
      </c>
      <c r="BD63" s="113">
        <v>8</v>
      </c>
      <c r="BE63" s="173">
        <v>8.3000000000000007</v>
      </c>
      <c r="BF63" s="113">
        <v>14.3</v>
      </c>
      <c r="BG63" s="113">
        <v>0.9</v>
      </c>
      <c r="BH63" s="113">
        <v>1.9</v>
      </c>
      <c r="BI63" s="113">
        <v>0.6</v>
      </c>
      <c r="BJ63" s="113">
        <v>1</v>
      </c>
      <c r="BK63" s="113">
        <v>0.9</v>
      </c>
      <c r="BL63" s="113">
        <v>0.6</v>
      </c>
      <c r="BM63" s="113">
        <v>6</v>
      </c>
      <c r="BN63" s="113">
        <v>0.7</v>
      </c>
      <c r="BO63" s="113">
        <v>91</v>
      </c>
      <c r="BP63" s="113">
        <v>96.4</v>
      </c>
      <c r="BQ63" s="113">
        <v>0</v>
      </c>
      <c r="BR63" s="113">
        <v>76</v>
      </c>
      <c r="BS63" s="113">
        <v>115</v>
      </c>
      <c r="BT63" s="113">
        <v>57</v>
      </c>
      <c r="BU63" s="113">
        <v>0.3</v>
      </c>
      <c r="BV63" s="113">
        <v>66.7</v>
      </c>
      <c r="BW63" s="113">
        <v>14.5</v>
      </c>
      <c r="BX63" s="113">
        <v>3.2</v>
      </c>
      <c r="BY63" s="113">
        <v>78.900000000000006</v>
      </c>
      <c r="BZ63" s="113">
        <v>99.8</v>
      </c>
      <c r="CA63" s="113">
        <v>78.900000000000006</v>
      </c>
      <c r="CB63" s="113">
        <v>100</v>
      </c>
      <c r="CC63" s="113"/>
      <c r="CD63" s="113" t="s">
        <v>136</v>
      </c>
      <c r="CE63" s="113"/>
      <c r="CF63" s="113"/>
      <c r="CG63" s="186"/>
      <c r="CH63" s="186"/>
      <c r="CI63" s="113">
        <v>10</v>
      </c>
      <c r="CJ63" s="113">
        <v>10</v>
      </c>
      <c r="CK63" s="173">
        <v>0</v>
      </c>
    </row>
    <row r="64" spans="1:89" x14ac:dyDescent="0.2">
      <c r="A64" s="184">
        <v>63</v>
      </c>
      <c r="B64" s="36">
        <v>63</v>
      </c>
      <c r="C64" t="s">
        <v>286</v>
      </c>
      <c r="D64" s="185" t="s">
        <v>287</v>
      </c>
      <c r="E64" s="186">
        <v>8</v>
      </c>
      <c r="F64" s="187" t="s">
        <v>110</v>
      </c>
      <c r="G64" s="187" t="s">
        <v>111</v>
      </c>
      <c r="H64" s="187"/>
      <c r="I64" s="188" t="s">
        <v>94</v>
      </c>
      <c r="J64" s="188" t="s">
        <v>115</v>
      </c>
      <c r="K64" s="188" t="s">
        <v>96</v>
      </c>
      <c r="L64" s="188" t="s">
        <v>337</v>
      </c>
      <c r="M64" s="188" t="s">
        <v>337</v>
      </c>
      <c r="N64" s="188" t="s">
        <v>337</v>
      </c>
      <c r="O64" s="188" t="s">
        <v>337</v>
      </c>
      <c r="P64" s="189">
        <v>43222</v>
      </c>
      <c r="Q64" s="113" t="s">
        <v>88</v>
      </c>
      <c r="R64" s="194" t="s">
        <v>288</v>
      </c>
      <c r="S64" s="190">
        <v>8</v>
      </c>
      <c r="T64" s="113" t="s">
        <v>90</v>
      </c>
      <c r="U64" s="113">
        <v>141</v>
      </c>
      <c r="V64" s="113">
        <v>45</v>
      </c>
      <c r="W64" s="113">
        <v>22.6</v>
      </c>
      <c r="X64" s="113"/>
      <c r="Y64" s="113"/>
      <c r="Z64" s="191">
        <v>0.86111111111111116</v>
      </c>
      <c r="AA64" s="191">
        <v>0.27291666666666664</v>
      </c>
      <c r="AB64" s="113">
        <v>593</v>
      </c>
      <c r="AC64" s="113">
        <v>458</v>
      </c>
      <c r="AD64" s="113">
        <v>77</v>
      </c>
      <c r="AE64" s="113">
        <v>135</v>
      </c>
      <c r="AF64" s="113"/>
      <c r="AG64" s="192">
        <v>18.5</v>
      </c>
      <c r="AH64" s="192">
        <v>94.5</v>
      </c>
      <c r="AI64" s="192">
        <v>22.8</v>
      </c>
      <c r="AJ64" s="192">
        <v>9.1999999999999993</v>
      </c>
      <c r="AK64" s="192">
        <v>38.200000000000003</v>
      </c>
      <c r="AL64" s="192">
        <v>26.1</v>
      </c>
      <c r="AM64" s="192">
        <v>26.5</v>
      </c>
      <c r="AN64" s="192">
        <v>111</v>
      </c>
      <c r="AO64" s="192">
        <v>50</v>
      </c>
      <c r="AP64" s="193">
        <v>5.0999999999999996</v>
      </c>
      <c r="AQ64" s="192">
        <v>83</v>
      </c>
      <c r="AR64" s="192">
        <v>10.9</v>
      </c>
      <c r="AS64" s="113">
        <v>137.5</v>
      </c>
      <c r="AT64" s="113">
        <v>64.300000000000011</v>
      </c>
      <c r="AU64" s="98">
        <v>6.5502183406113534</v>
      </c>
      <c r="AV64" s="98">
        <v>7.2183406113537121</v>
      </c>
      <c r="AW64" s="113">
        <v>252</v>
      </c>
      <c r="AX64" s="113">
        <v>32.9</v>
      </c>
      <c r="AY64" s="113">
        <v>6.9</v>
      </c>
      <c r="AZ64" s="113">
        <v>0</v>
      </c>
      <c r="BA64" s="113">
        <v>0</v>
      </c>
      <c r="BB64" s="113">
        <v>0</v>
      </c>
      <c r="BC64" s="113">
        <v>11</v>
      </c>
      <c r="BD64" s="113">
        <v>11</v>
      </c>
      <c r="BE64" s="113"/>
      <c r="BF64" s="113">
        <v>12.7</v>
      </c>
      <c r="BG64" s="113">
        <v>1.4</v>
      </c>
      <c r="BH64" s="113">
        <v>1.5</v>
      </c>
      <c r="BI64" s="113">
        <v>1.4</v>
      </c>
      <c r="BJ64" s="113">
        <v>2.4</v>
      </c>
      <c r="BK64" s="113">
        <v>0.7</v>
      </c>
      <c r="BL64" s="113">
        <v>1.3</v>
      </c>
      <c r="BM64" s="113">
        <v>4</v>
      </c>
      <c r="BN64" s="113">
        <v>0.5</v>
      </c>
      <c r="BO64" s="113">
        <v>82</v>
      </c>
      <c r="BP64" s="113">
        <v>97.4</v>
      </c>
      <c r="BQ64" s="113">
        <v>0.1</v>
      </c>
      <c r="BR64" s="113">
        <v>73</v>
      </c>
      <c r="BS64" s="113">
        <v>180</v>
      </c>
      <c r="BT64" s="113">
        <v>57</v>
      </c>
      <c r="BU64" s="113">
        <v>22.1</v>
      </c>
      <c r="BV64" s="113">
        <v>19.7</v>
      </c>
      <c r="BW64" s="113">
        <v>24.7</v>
      </c>
      <c r="BX64" s="113">
        <v>4.3</v>
      </c>
      <c r="BY64" s="113">
        <v>94</v>
      </c>
      <c r="BZ64" s="113">
        <v>94.5</v>
      </c>
      <c r="CA64" s="113">
        <v>94</v>
      </c>
      <c r="CB64" s="113">
        <v>100</v>
      </c>
      <c r="CC64" s="113"/>
      <c r="CD64" s="113"/>
      <c r="CE64" s="113"/>
      <c r="CF64" s="113"/>
      <c r="CG64" s="186"/>
      <c r="CH64" s="186"/>
      <c r="CI64" s="113">
        <v>10</v>
      </c>
      <c r="CJ64" s="113">
        <v>10</v>
      </c>
      <c r="CK64" s="173">
        <v>0</v>
      </c>
    </row>
    <row r="65" spans="1:89" x14ac:dyDescent="0.2">
      <c r="A65" s="184">
        <v>64</v>
      </c>
      <c r="B65" s="36">
        <v>64</v>
      </c>
      <c r="C65" t="s">
        <v>289</v>
      </c>
      <c r="D65" s="185" t="s">
        <v>290</v>
      </c>
      <c r="E65" s="186">
        <v>7</v>
      </c>
      <c r="F65" s="187" t="s">
        <v>110</v>
      </c>
      <c r="G65" s="187" t="s">
        <v>111</v>
      </c>
      <c r="H65" s="187"/>
      <c r="I65" s="188" t="s">
        <v>96</v>
      </c>
      <c r="J65" s="188" t="s">
        <v>337</v>
      </c>
      <c r="K65" s="188" t="s">
        <v>337</v>
      </c>
      <c r="L65" s="188" t="s">
        <v>337</v>
      </c>
      <c r="M65" s="188" t="s">
        <v>337</v>
      </c>
      <c r="N65" s="188" t="s">
        <v>337</v>
      </c>
      <c r="O65" s="188" t="s">
        <v>337</v>
      </c>
      <c r="P65" s="189">
        <v>43217</v>
      </c>
      <c r="Q65" s="113" t="s">
        <v>88</v>
      </c>
      <c r="R65" s="194" t="s">
        <v>291</v>
      </c>
      <c r="S65" s="190">
        <v>7</v>
      </c>
      <c r="T65" s="113" t="s">
        <v>98</v>
      </c>
      <c r="U65" s="113">
        <v>131</v>
      </c>
      <c r="V65" s="113">
        <v>27</v>
      </c>
      <c r="W65" s="113">
        <v>15.7</v>
      </c>
      <c r="X65" s="113"/>
      <c r="Y65" s="113"/>
      <c r="Z65" s="191">
        <v>0.8534722222222223</v>
      </c>
      <c r="AA65" s="191">
        <v>0.32013888888888892</v>
      </c>
      <c r="AB65" s="113">
        <v>642.5</v>
      </c>
      <c r="AC65" s="113">
        <v>600.5</v>
      </c>
      <c r="AD65" s="113">
        <v>93</v>
      </c>
      <c r="AE65" s="113">
        <v>42</v>
      </c>
      <c r="AF65" s="113"/>
      <c r="AG65" s="192">
        <v>29</v>
      </c>
      <c r="AH65" s="192">
        <v>129.5</v>
      </c>
      <c r="AI65" s="192">
        <v>10.6</v>
      </c>
      <c r="AJ65" s="192">
        <v>6</v>
      </c>
      <c r="AK65" s="192">
        <v>52.7</v>
      </c>
      <c r="AL65" s="192">
        <v>17.2</v>
      </c>
      <c r="AM65" s="192">
        <v>24.1</v>
      </c>
      <c r="AN65" s="192">
        <v>94</v>
      </c>
      <c r="AO65" s="192">
        <v>44</v>
      </c>
      <c r="AP65" s="193">
        <v>4.0999999999999996</v>
      </c>
      <c r="AQ65" s="192">
        <v>130</v>
      </c>
      <c r="AR65" s="192">
        <v>13</v>
      </c>
      <c r="AS65" s="113">
        <v>118.1</v>
      </c>
      <c r="AT65" s="113">
        <v>69.900000000000006</v>
      </c>
      <c r="AU65" s="98">
        <v>4.3963363863447125</v>
      </c>
      <c r="AV65" s="98">
        <v>4.8059950041631971</v>
      </c>
      <c r="AW65" s="113">
        <v>344</v>
      </c>
      <c r="AX65" s="113">
        <v>34.200000000000003</v>
      </c>
      <c r="AY65" s="113">
        <v>6.2</v>
      </c>
      <c r="AZ65" s="113">
        <v>2</v>
      </c>
      <c r="BA65" s="113">
        <v>0</v>
      </c>
      <c r="BB65" s="113">
        <v>6</v>
      </c>
      <c r="BC65" s="113">
        <v>27</v>
      </c>
      <c r="BD65" s="113">
        <v>35</v>
      </c>
      <c r="BE65" s="113">
        <v>15</v>
      </c>
      <c r="BF65" s="113">
        <v>12.2</v>
      </c>
      <c r="BG65" s="113">
        <v>3.5</v>
      </c>
      <c r="BH65" s="113">
        <v>2.1</v>
      </c>
      <c r="BI65" s="113">
        <v>3.9</v>
      </c>
      <c r="BJ65" s="113">
        <v>3.8</v>
      </c>
      <c r="BK65" s="113">
        <v>3.2</v>
      </c>
      <c r="BL65" s="113">
        <v>2.1</v>
      </c>
      <c r="BM65" s="113">
        <v>26</v>
      </c>
      <c r="BN65" s="113">
        <v>2.6</v>
      </c>
      <c r="BO65" s="113">
        <v>88</v>
      </c>
      <c r="BP65" s="113">
        <v>96.7</v>
      </c>
      <c r="BQ65" s="113">
        <v>0.1</v>
      </c>
      <c r="BR65" s="113">
        <v>69</v>
      </c>
      <c r="BS65" s="113">
        <v>112</v>
      </c>
      <c r="BT65" s="113">
        <v>51</v>
      </c>
      <c r="BU65" s="113">
        <v>10</v>
      </c>
      <c r="BV65" s="113">
        <v>27.7</v>
      </c>
      <c r="BW65" s="113">
        <v>2.8</v>
      </c>
      <c r="BX65" s="113">
        <v>4.2</v>
      </c>
      <c r="BY65" s="113">
        <v>99.5</v>
      </c>
      <c r="BZ65" s="113">
        <v>99.5</v>
      </c>
      <c r="CA65" s="113">
        <v>100</v>
      </c>
      <c r="CB65" s="113">
        <v>100</v>
      </c>
      <c r="CC65" s="113"/>
      <c r="CD65" s="113" t="s">
        <v>78</v>
      </c>
      <c r="CE65" s="113"/>
      <c r="CF65" s="113"/>
      <c r="CG65" s="186"/>
      <c r="CH65" s="186"/>
      <c r="CI65" s="113">
        <v>10</v>
      </c>
      <c r="CJ65" s="113">
        <v>10</v>
      </c>
      <c r="CK65" s="113">
        <v>1</v>
      </c>
    </row>
    <row r="66" spans="1:89" x14ac:dyDescent="0.2">
      <c r="A66" s="184">
        <v>65</v>
      </c>
      <c r="B66" s="36">
        <v>65</v>
      </c>
      <c r="C66" t="s">
        <v>292</v>
      </c>
      <c r="D66" s="185" t="s">
        <v>293</v>
      </c>
      <c r="E66" s="186">
        <v>4</v>
      </c>
      <c r="F66" s="187" t="s">
        <v>110</v>
      </c>
      <c r="G66" s="187" t="s">
        <v>111</v>
      </c>
      <c r="H66" s="187"/>
      <c r="I66" s="188" t="s">
        <v>93</v>
      </c>
      <c r="J66" s="188" t="s">
        <v>337</v>
      </c>
      <c r="K66" s="188" t="s">
        <v>337</v>
      </c>
      <c r="L66" s="188" t="s">
        <v>337</v>
      </c>
      <c r="M66" s="188" t="s">
        <v>337</v>
      </c>
      <c r="N66" s="188" t="s">
        <v>337</v>
      </c>
      <c r="O66" s="188" t="s">
        <v>337</v>
      </c>
      <c r="P66" s="189">
        <v>43214</v>
      </c>
      <c r="Q66" s="113" t="s">
        <v>88</v>
      </c>
      <c r="R66" s="194" t="s">
        <v>294</v>
      </c>
      <c r="S66" s="190">
        <v>4</v>
      </c>
      <c r="T66" s="113" t="s">
        <v>98</v>
      </c>
      <c r="U66" s="113">
        <v>107</v>
      </c>
      <c r="V66" s="113">
        <v>18</v>
      </c>
      <c r="W66" s="113">
        <v>15.7</v>
      </c>
      <c r="X66" s="113"/>
      <c r="Y66" s="113"/>
      <c r="Z66" s="191">
        <v>0.86388888888888893</v>
      </c>
      <c r="AA66" s="191">
        <v>0.31527777777777777</v>
      </c>
      <c r="AB66" s="113">
        <v>649.5</v>
      </c>
      <c r="AC66" s="113">
        <v>547</v>
      </c>
      <c r="AD66" s="113">
        <v>84</v>
      </c>
      <c r="AE66" s="113">
        <v>102.5</v>
      </c>
      <c r="AF66" s="113"/>
      <c r="AG66" s="192">
        <v>50</v>
      </c>
      <c r="AH66" s="192">
        <v>102.5</v>
      </c>
      <c r="AI66" s="192">
        <v>15.8</v>
      </c>
      <c r="AJ66" s="192">
        <v>2.4</v>
      </c>
      <c r="AK66" s="192">
        <v>52.4</v>
      </c>
      <c r="AL66" s="192">
        <v>13.3</v>
      </c>
      <c r="AM66" s="192">
        <v>32</v>
      </c>
      <c r="AN66" s="192">
        <v>87</v>
      </c>
      <c r="AO66" s="192">
        <v>45</v>
      </c>
      <c r="AP66" s="193">
        <v>4.2</v>
      </c>
      <c r="AQ66" s="192">
        <v>68</v>
      </c>
      <c r="AR66" s="192">
        <v>7.5</v>
      </c>
      <c r="AS66" s="113">
        <v>119</v>
      </c>
      <c r="AT66" s="113">
        <v>65.7</v>
      </c>
      <c r="AU66" s="98">
        <v>4.9360146252285189</v>
      </c>
      <c r="AV66" s="98">
        <v>5.3967093235831811</v>
      </c>
      <c r="AW66" s="113">
        <v>170</v>
      </c>
      <c r="AX66" s="113">
        <v>18.399999999999999</v>
      </c>
      <c r="AY66" s="113">
        <v>3.8</v>
      </c>
      <c r="AZ66" s="113">
        <v>0</v>
      </c>
      <c r="BA66" s="113">
        <v>4</v>
      </c>
      <c r="BB66" s="113">
        <v>4</v>
      </c>
      <c r="BC66" s="113">
        <v>7</v>
      </c>
      <c r="BD66" s="113">
        <v>15</v>
      </c>
      <c r="BE66" s="173">
        <v>10.199999999999999</v>
      </c>
      <c r="BF66" s="113">
        <v>10.6</v>
      </c>
      <c r="BG66" s="113">
        <v>1.6</v>
      </c>
      <c r="BH66" s="113">
        <v>1.7</v>
      </c>
      <c r="BI66" s="113">
        <v>1.6</v>
      </c>
      <c r="BJ66" s="113">
        <v>2.7</v>
      </c>
      <c r="BK66" s="113">
        <v>0.6</v>
      </c>
      <c r="BL66" s="113">
        <v>1.2</v>
      </c>
      <c r="BM66" s="113">
        <v>5</v>
      </c>
      <c r="BN66" s="113">
        <v>0.5</v>
      </c>
      <c r="BO66" s="113">
        <v>87</v>
      </c>
      <c r="BP66" s="113">
        <v>97.5</v>
      </c>
      <c r="BQ66" s="113">
        <v>0</v>
      </c>
      <c r="BR66" s="113">
        <v>72</v>
      </c>
      <c r="BS66" s="113">
        <v>128</v>
      </c>
      <c r="BT66" s="113">
        <v>54</v>
      </c>
      <c r="BU66" s="113">
        <v>0.8</v>
      </c>
      <c r="BV66" s="113">
        <v>0</v>
      </c>
      <c r="BW66" s="113">
        <v>3.2</v>
      </c>
      <c r="BX66" s="113">
        <v>3.4</v>
      </c>
      <c r="BY66" s="113">
        <v>91.5</v>
      </c>
      <c r="BZ66" s="113">
        <v>91.5</v>
      </c>
      <c r="CA66" s="113">
        <v>100</v>
      </c>
      <c r="CB66" s="113">
        <v>100</v>
      </c>
      <c r="CC66" s="113"/>
      <c r="CD66" s="113"/>
      <c r="CE66" s="113"/>
      <c r="CF66" s="113"/>
      <c r="CG66" s="186"/>
      <c r="CH66" s="186"/>
      <c r="CI66" s="113" t="s">
        <v>129</v>
      </c>
      <c r="CJ66" s="113" t="s">
        <v>129</v>
      </c>
      <c r="CK66" s="113" t="s">
        <v>129</v>
      </c>
    </row>
    <row r="67" spans="1:89" x14ac:dyDescent="0.2">
      <c r="A67" s="184">
        <v>66</v>
      </c>
      <c r="B67" s="36">
        <v>66</v>
      </c>
      <c r="C67" t="s">
        <v>295</v>
      </c>
      <c r="D67" s="185" t="s">
        <v>296</v>
      </c>
      <c r="E67" s="186">
        <v>8</v>
      </c>
      <c r="F67" s="187" t="s">
        <v>110</v>
      </c>
      <c r="G67" s="187" t="s">
        <v>111</v>
      </c>
      <c r="H67" s="187"/>
      <c r="I67" s="188" t="s">
        <v>235</v>
      </c>
      <c r="J67" s="188" t="s">
        <v>115</v>
      </c>
      <c r="K67" s="188" t="s">
        <v>93</v>
      </c>
      <c r="L67" s="188" t="s">
        <v>337</v>
      </c>
      <c r="M67" s="188" t="s">
        <v>337</v>
      </c>
      <c r="N67" s="188" t="s">
        <v>337</v>
      </c>
      <c r="O67" s="188" t="s">
        <v>337</v>
      </c>
      <c r="P67" s="189">
        <v>43210</v>
      </c>
      <c r="Q67" s="113" t="s">
        <v>88</v>
      </c>
      <c r="R67" s="194" t="s">
        <v>297</v>
      </c>
      <c r="S67" s="190">
        <v>8</v>
      </c>
      <c r="T67" s="113" t="s">
        <v>98</v>
      </c>
      <c r="U67" s="113">
        <v>141</v>
      </c>
      <c r="V67" s="113">
        <v>40</v>
      </c>
      <c r="W67" s="113">
        <v>20.100000000000001</v>
      </c>
      <c r="X67" s="113"/>
      <c r="Y67" s="113"/>
      <c r="Z67" s="191">
        <v>0.89583333333333337</v>
      </c>
      <c r="AA67" s="191">
        <v>0.31805555555555554</v>
      </c>
      <c r="AB67" s="113">
        <v>588</v>
      </c>
      <c r="AC67" s="113">
        <v>479.5</v>
      </c>
      <c r="AD67" s="113">
        <v>82</v>
      </c>
      <c r="AE67" s="113">
        <v>108.5</v>
      </c>
      <c r="AF67" s="113"/>
      <c r="AG67" s="192">
        <v>20</v>
      </c>
      <c r="AH67" s="192">
        <v>117</v>
      </c>
      <c r="AI67" s="192">
        <v>21.1</v>
      </c>
      <c r="AJ67" s="192">
        <v>8.6</v>
      </c>
      <c r="AK67" s="192">
        <v>53.8</v>
      </c>
      <c r="AL67" s="192">
        <v>16.899999999999999</v>
      </c>
      <c r="AM67" s="192">
        <v>20.8</v>
      </c>
      <c r="AN67" s="192">
        <v>76</v>
      </c>
      <c r="AO67" s="192">
        <v>28</v>
      </c>
      <c r="AP67" s="193">
        <v>2.9</v>
      </c>
      <c r="AQ67" s="192">
        <v>66</v>
      </c>
      <c r="AR67" s="192">
        <v>8.3000000000000007</v>
      </c>
      <c r="AS67" s="113">
        <v>96.8</v>
      </c>
      <c r="AT67" s="113">
        <v>70.699999999999989</v>
      </c>
      <c r="AU67" s="98">
        <v>3.5036496350364965</v>
      </c>
      <c r="AV67" s="98">
        <v>3.8665276329509908</v>
      </c>
      <c r="AW67" s="113">
        <v>139</v>
      </c>
      <c r="AX67" s="113">
        <v>17.399999999999999</v>
      </c>
      <c r="AY67" s="113">
        <v>4.5999999999999996</v>
      </c>
      <c r="AZ67" s="113">
        <v>0</v>
      </c>
      <c r="BA67" s="113">
        <v>1</v>
      </c>
      <c r="BB67" s="113">
        <v>2</v>
      </c>
      <c r="BC67" s="113">
        <v>1</v>
      </c>
      <c r="BD67" s="113">
        <v>4</v>
      </c>
      <c r="BE67" s="113">
        <v>9</v>
      </c>
      <c r="BF67" s="113">
        <v>16.100000000000001</v>
      </c>
      <c r="BG67" s="113">
        <v>0.5</v>
      </c>
      <c r="BH67" s="113">
        <v>0.6</v>
      </c>
      <c r="BI67" s="113">
        <v>0.5</v>
      </c>
      <c r="BJ67" s="113">
        <v>1</v>
      </c>
      <c r="BK67" s="113">
        <v>0.2</v>
      </c>
      <c r="BL67" s="113">
        <v>0.1</v>
      </c>
      <c r="BM67" s="113">
        <v>2</v>
      </c>
      <c r="BN67" s="113">
        <v>0.3</v>
      </c>
      <c r="BO67" s="113">
        <v>93</v>
      </c>
      <c r="BP67" s="113">
        <v>96.6</v>
      </c>
      <c r="BQ67" s="113">
        <v>0</v>
      </c>
      <c r="BR67" s="113">
        <v>80</v>
      </c>
      <c r="BS67" s="113">
        <v>115</v>
      </c>
      <c r="BT67" s="113">
        <v>54</v>
      </c>
      <c r="BU67" s="113">
        <v>3.2</v>
      </c>
      <c r="BV67" s="113">
        <v>10.199999999999999</v>
      </c>
      <c r="BW67" s="113">
        <v>6.5</v>
      </c>
      <c r="BX67" s="113">
        <v>3.5</v>
      </c>
      <c r="BY67" s="113">
        <v>70.3</v>
      </c>
      <c r="BZ67" s="113">
        <v>70.3</v>
      </c>
      <c r="CA67" s="113">
        <v>100</v>
      </c>
      <c r="CB67" s="113">
        <v>100</v>
      </c>
      <c r="CC67" s="113"/>
      <c r="CD67" s="113" t="s">
        <v>78</v>
      </c>
      <c r="CE67" s="113"/>
      <c r="CF67" s="113"/>
      <c r="CG67" s="186"/>
      <c r="CH67" s="186"/>
      <c r="CI67" s="113">
        <v>10</v>
      </c>
      <c r="CJ67" s="113">
        <v>10</v>
      </c>
      <c r="CK67" s="173">
        <v>0</v>
      </c>
    </row>
    <row r="68" spans="1:89" x14ac:dyDescent="0.2">
      <c r="A68" s="184">
        <v>67</v>
      </c>
      <c r="B68" s="36">
        <v>67</v>
      </c>
      <c r="C68" t="s">
        <v>298</v>
      </c>
      <c r="D68" s="185" t="s">
        <v>299</v>
      </c>
      <c r="E68" s="186">
        <v>13</v>
      </c>
      <c r="F68" s="187" t="s">
        <v>110</v>
      </c>
      <c r="G68" s="187" t="s">
        <v>111</v>
      </c>
      <c r="H68" s="187"/>
      <c r="I68" s="188" t="s">
        <v>235</v>
      </c>
      <c r="J68" s="188" t="s">
        <v>94</v>
      </c>
      <c r="K68" s="188" t="s">
        <v>115</v>
      </c>
      <c r="L68" s="188" t="s">
        <v>337</v>
      </c>
      <c r="M68" s="188" t="s">
        <v>337</v>
      </c>
      <c r="N68" s="188" t="s">
        <v>337</v>
      </c>
      <c r="O68" s="188" t="s">
        <v>337</v>
      </c>
      <c r="P68" s="189">
        <v>43209</v>
      </c>
      <c r="Q68" s="113" t="s">
        <v>88</v>
      </c>
      <c r="R68" s="194" t="s">
        <v>300</v>
      </c>
      <c r="S68" s="190">
        <v>13</v>
      </c>
      <c r="T68" s="113" t="s">
        <v>98</v>
      </c>
      <c r="U68" s="113">
        <v>163</v>
      </c>
      <c r="V68" s="113">
        <v>42</v>
      </c>
      <c r="W68" s="113">
        <v>15.8</v>
      </c>
      <c r="X68" s="113"/>
      <c r="Y68" s="113"/>
      <c r="Z68" s="191">
        <v>0.9375</v>
      </c>
      <c r="AA68" s="191">
        <v>0.25138888888888888</v>
      </c>
      <c r="AB68" s="113">
        <v>435.5</v>
      </c>
      <c r="AC68" s="113">
        <v>392.5</v>
      </c>
      <c r="AD68" s="113">
        <v>90</v>
      </c>
      <c r="AE68" s="113">
        <v>43</v>
      </c>
      <c r="AF68" s="113"/>
      <c r="AG68" s="192">
        <v>17.5</v>
      </c>
      <c r="AH68" s="192">
        <v>108.5</v>
      </c>
      <c r="AI68" s="192">
        <v>13.4</v>
      </c>
      <c r="AJ68" s="192">
        <v>6.6</v>
      </c>
      <c r="AK68" s="192">
        <v>51.8</v>
      </c>
      <c r="AL68" s="192">
        <v>16.600000000000001</v>
      </c>
      <c r="AM68" s="192">
        <v>25</v>
      </c>
      <c r="AN68" s="192">
        <v>58</v>
      </c>
      <c r="AO68" s="192">
        <v>15</v>
      </c>
      <c r="AP68" s="193">
        <v>2.1</v>
      </c>
      <c r="AQ68" s="192">
        <v>86</v>
      </c>
      <c r="AR68" s="192">
        <v>13.1</v>
      </c>
      <c r="AS68" s="113">
        <v>83</v>
      </c>
      <c r="AT68" s="113">
        <v>68.400000000000006</v>
      </c>
      <c r="AU68" s="98">
        <v>2.2929936305732483</v>
      </c>
      <c r="AV68" s="98">
        <v>2.614012738853503</v>
      </c>
      <c r="AW68" s="113">
        <v>6</v>
      </c>
      <c r="AX68" s="113">
        <v>0.9</v>
      </c>
      <c r="AY68" s="113">
        <v>0.5</v>
      </c>
      <c r="AZ68" s="113">
        <v>2</v>
      </c>
      <c r="BA68" s="113">
        <v>1</v>
      </c>
      <c r="BB68" s="113">
        <v>8</v>
      </c>
      <c r="BC68" s="113">
        <v>24</v>
      </c>
      <c r="BD68" s="113">
        <v>35</v>
      </c>
      <c r="BE68" s="173">
        <v>14.5</v>
      </c>
      <c r="BF68" s="113">
        <v>20.9</v>
      </c>
      <c r="BG68" s="113">
        <v>5.4</v>
      </c>
      <c r="BH68" s="113">
        <v>2.4</v>
      </c>
      <c r="BI68" s="113">
        <v>6.3</v>
      </c>
      <c r="BJ68" s="113">
        <v>8.1</v>
      </c>
      <c r="BK68" s="113">
        <v>4.5</v>
      </c>
      <c r="BL68" s="113">
        <v>4.4000000000000004</v>
      </c>
      <c r="BM68" s="113">
        <v>4</v>
      </c>
      <c r="BN68" s="113">
        <v>0.6</v>
      </c>
      <c r="BO68" s="113">
        <v>77</v>
      </c>
      <c r="BP68" s="113">
        <v>97.4</v>
      </c>
      <c r="BQ68" s="113">
        <v>1.7</v>
      </c>
      <c r="BR68" s="113">
        <v>76</v>
      </c>
      <c r="BS68" s="113">
        <v>112</v>
      </c>
      <c r="BT68" s="113">
        <v>58</v>
      </c>
      <c r="BU68" s="113">
        <v>3.6</v>
      </c>
      <c r="BV68" s="113">
        <v>7.8</v>
      </c>
      <c r="BW68" s="113">
        <v>23.6</v>
      </c>
      <c r="BX68" s="113">
        <v>5</v>
      </c>
      <c r="BY68" s="113">
        <v>98.8</v>
      </c>
      <c r="BZ68" s="113">
        <v>98.8</v>
      </c>
      <c r="CA68" s="113">
        <v>100</v>
      </c>
      <c r="CB68" s="113">
        <v>100</v>
      </c>
      <c r="CC68" s="113"/>
      <c r="CD68" s="113"/>
      <c r="CE68" s="113"/>
      <c r="CF68" s="113"/>
      <c r="CG68" s="186"/>
      <c r="CH68" s="186"/>
      <c r="CI68" s="113">
        <v>8</v>
      </c>
      <c r="CJ68" s="113">
        <v>8</v>
      </c>
      <c r="CK68" s="173">
        <v>0</v>
      </c>
    </row>
    <row r="69" spans="1:89" x14ac:dyDescent="0.2">
      <c r="A69" s="184">
        <v>68</v>
      </c>
      <c r="B69" s="36">
        <v>68</v>
      </c>
      <c r="C69" t="s">
        <v>301</v>
      </c>
      <c r="D69" s="185" t="s">
        <v>302</v>
      </c>
      <c r="E69" s="186">
        <v>15</v>
      </c>
      <c r="F69" s="187"/>
      <c r="G69" s="187"/>
      <c r="H69" s="187"/>
      <c r="I69" s="188" t="s">
        <v>235</v>
      </c>
      <c r="J69" s="188" t="s">
        <v>87</v>
      </c>
      <c r="K69" s="188" t="s">
        <v>93</v>
      </c>
      <c r="L69" s="188" t="s">
        <v>200</v>
      </c>
      <c r="M69" s="188" t="s">
        <v>337</v>
      </c>
      <c r="N69" s="188" t="s">
        <v>337</v>
      </c>
      <c r="O69" s="188" t="s">
        <v>337</v>
      </c>
      <c r="P69" s="189">
        <v>43208</v>
      </c>
      <c r="Q69" s="113" t="s">
        <v>88</v>
      </c>
      <c r="R69" s="194" t="s">
        <v>303</v>
      </c>
      <c r="S69" s="190">
        <v>15</v>
      </c>
      <c r="T69" s="113" t="s">
        <v>98</v>
      </c>
      <c r="U69" s="113">
        <v>175</v>
      </c>
      <c r="V69" s="113">
        <v>50</v>
      </c>
      <c r="W69" s="113">
        <v>16.3</v>
      </c>
      <c r="X69" s="113"/>
      <c r="Y69" s="113"/>
      <c r="Z69" s="191">
        <v>0.98472222222222217</v>
      </c>
      <c r="AA69" s="191">
        <v>0.46875</v>
      </c>
      <c r="AB69" s="113">
        <v>696.5</v>
      </c>
      <c r="AC69" s="113">
        <v>676</v>
      </c>
      <c r="AD69" s="113">
        <v>97</v>
      </c>
      <c r="AE69" s="113">
        <v>20.5</v>
      </c>
      <c r="AF69" s="113"/>
      <c r="AG69" s="192">
        <v>0.1</v>
      </c>
      <c r="AH69" s="192">
        <v>60.5</v>
      </c>
      <c r="AI69" s="192">
        <v>3</v>
      </c>
      <c r="AJ69" s="192">
        <v>2</v>
      </c>
      <c r="AK69" s="192">
        <v>52.7</v>
      </c>
      <c r="AL69" s="192">
        <v>17.399999999999999</v>
      </c>
      <c r="AM69" s="192">
        <v>28</v>
      </c>
      <c r="AN69" s="192">
        <v>71</v>
      </c>
      <c r="AO69" s="192">
        <v>25</v>
      </c>
      <c r="AP69" s="193">
        <v>2.2000000000000002</v>
      </c>
      <c r="AQ69" s="192">
        <v>135</v>
      </c>
      <c r="AR69" s="192">
        <v>12</v>
      </c>
      <c r="AS69" s="113">
        <v>99</v>
      </c>
      <c r="AT69" s="113">
        <v>70.099999999999994</v>
      </c>
      <c r="AU69" s="98">
        <v>2.2189349112426036</v>
      </c>
      <c r="AV69" s="98">
        <v>2.4142011834319526</v>
      </c>
      <c r="AW69" s="113">
        <v>12</v>
      </c>
      <c r="AX69" s="113">
        <v>1.1000000000000001</v>
      </c>
      <c r="AY69" s="113">
        <v>0.4</v>
      </c>
      <c r="AZ69" s="113">
        <v>0</v>
      </c>
      <c r="BA69" s="113">
        <v>5</v>
      </c>
      <c r="BB69" s="113">
        <v>2</v>
      </c>
      <c r="BC69" s="113">
        <v>68</v>
      </c>
      <c r="BD69" s="113">
        <v>75</v>
      </c>
      <c r="BE69" s="173">
        <v>11.2</v>
      </c>
      <c r="BF69" s="113">
        <v>28</v>
      </c>
      <c r="BG69" s="113">
        <v>6.7</v>
      </c>
      <c r="BH69" s="113">
        <v>14</v>
      </c>
      <c r="BI69" s="113">
        <v>3.8</v>
      </c>
      <c r="BJ69" s="113">
        <v>13.8</v>
      </c>
      <c r="BK69" s="113">
        <v>2</v>
      </c>
      <c r="BL69" s="113">
        <v>5.5</v>
      </c>
      <c r="BM69" s="113">
        <v>9</v>
      </c>
      <c r="BN69" s="113">
        <v>0.8</v>
      </c>
      <c r="BO69" s="113">
        <v>93</v>
      </c>
      <c r="BP69" s="113">
        <v>96.6</v>
      </c>
      <c r="BQ69" s="113">
        <v>0.4</v>
      </c>
      <c r="BR69" s="113">
        <v>62</v>
      </c>
      <c r="BS69" s="113">
        <v>109</v>
      </c>
      <c r="BT69" s="113">
        <v>48</v>
      </c>
      <c r="BU69" s="113">
        <v>47.8</v>
      </c>
      <c r="BV69" s="113">
        <v>27.9</v>
      </c>
      <c r="BW69" s="113">
        <v>6.2</v>
      </c>
      <c r="BX69" s="113">
        <v>2.9</v>
      </c>
      <c r="BY69" s="113">
        <v>70.099999999999994</v>
      </c>
      <c r="BZ69" s="113">
        <v>70.099999999999994</v>
      </c>
      <c r="CA69" s="113">
        <v>100</v>
      </c>
      <c r="CB69" s="113">
        <v>100</v>
      </c>
      <c r="CC69" s="113"/>
      <c r="CD69" s="113"/>
      <c r="CE69" s="113"/>
      <c r="CF69" s="113"/>
      <c r="CG69" s="186"/>
      <c r="CH69" s="186"/>
      <c r="CI69" s="113">
        <v>5</v>
      </c>
      <c r="CJ69" s="113">
        <v>10</v>
      </c>
      <c r="CK69" s="173">
        <v>0</v>
      </c>
    </row>
    <row r="70" spans="1:89" x14ac:dyDescent="0.2">
      <c r="A70" s="184">
        <v>69</v>
      </c>
      <c r="B70" s="36">
        <v>69</v>
      </c>
      <c r="C70" t="s">
        <v>304</v>
      </c>
      <c r="D70" s="185" t="s">
        <v>305</v>
      </c>
      <c r="E70" s="186">
        <v>11</v>
      </c>
      <c r="F70" s="187"/>
      <c r="G70" s="187"/>
      <c r="H70" s="187"/>
      <c r="I70" s="188" t="s">
        <v>94</v>
      </c>
      <c r="J70" s="188" t="s">
        <v>235</v>
      </c>
      <c r="K70" s="188" t="s">
        <v>87</v>
      </c>
      <c r="L70" s="188" t="s">
        <v>93</v>
      </c>
      <c r="M70" s="188" t="s">
        <v>200</v>
      </c>
      <c r="N70" s="188" t="s">
        <v>337</v>
      </c>
      <c r="O70" s="188" t="s">
        <v>337</v>
      </c>
      <c r="P70" s="189">
        <v>43207</v>
      </c>
      <c r="Q70" s="113" t="s">
        <v>88</v>
      </c>
      <c r="R70" s="194" t="s">
        <v>306</v>
      </c>
      <c r="S70" s="190">
        <v>11</v>
      </c>
      <c r="T70" s="113" t="s">
        <v>98</v>
      </c>
      <c r="U70" s="113">
        <v>163</v>
      </c>
      <c r="V70" s="113">
        <v>55</v>
      </c>
      <c r="W70" s="113">
        <v>20.7</v>
      </c>
      <c r="X70" s="113"/>
      <c r="Y70" s="113"/>
      <c r="Z70" s="191">
        <v>0.875</v>
      </c>
      <c r="AA70" s="191">
        <v>0.31041666666666667</v>
      </c>
      <c r="AB70" s="113">
        <v>547.5</v>
      </c>
      <c r="AC70" s="113">
        <v>533.5</v>
      </c>
      <c r="AD70" s="113">
        <v>97</v>
      </c>
      <c r="AE70" s="113">
        <v>14</v>
      </c>
      <c r="AF70" s="113"/>
      <c r="AG70" s="192">
        <v>79</v>
      </c>
      <c r="AH70" s="192">
        <v>86</v>
      </c>
      <c r="AI70" s="192">
        <v>14.8</v>
      </c>
      <c r="AJ70" s="192">
        <v>2.6</v>
      </c>
      <c r="AK70" s="192">
        <v>52.8</v>
      </c>
      <c r="AL70" s="192">
        <v>20.7</v>
      </c>
      <c r="AM70" s="192">
        <v>23.9</v>
      </c>
      <c r="AN70" s="192">
        <v>64</v>
      </c>
      <c r="AO70" s="192">
        <v>22</v>
      </c>
      <c r="AP70" s="193">
        <v>2.4</v>
      </c>
      <c r="AQ70" s="192">
        <v>104</v>
      </c>
      <c r="AR70" s="192">
        <v>11.7</v>
      </c>
      <c r="AS70" s="113">
        <v>87.9</v>
      </c>
      <c r="AT70" s="113">
        <v>73.5</v>
      </c>
      <c r="AU70" s="98">
        <v>2.4742268041237114</v>
      </c>
      <c r="AV70" s="98">
        <v>2.7441424554826614</v>
      </c>
      <c r="AW70" s="113">
        <v>121</v>
      </c>
      <c r="AX70" s="113">
        <v>13.6</v>
      </c>
      <c r="AY70" s="113">
        <v>3.8</v>
      </c>
      <c r="AZ70" s="113">
        <v>0</v>
      </c>
      <c r="BA70" s="113">
        <v>1</v>
      </c>
      <c r="BB70" s="113">
        <v>4</v>
      </c>
      <c r="BC70" s="113">
        <v>42</v>
      </c>
      <c r="BD70" s="113">
        <v>47</v>
      </c>
      <c r="BE70" s="173">
        <v>14.6</v>
      </c>
      <c r="BF70" s="113">
        <v>13.9</v>
      </c>
      <c r="BG70" s="113">
        <v>5.3</v>
      </c>
      <c r="BH70" s="113">
        <v>3.3</v>
      </c>
      <c r="BI70" s="113">
        <v>5.9</v>
      </c>
      <c r="BJ70" s="113">
        <v>24.5</v>
      </c>
      <c r="BK70" s="113">
        <v>1.4</v>
      </c>
      <c r="BL70" s="113">
        <v>4.5</v>
      </c>
      <c r="BM70" s="113">
        <v>17</v>
      </c>
      <c r="BN70" s="113">
        <v>1.9</v>
      </c>
      <c r="BO70" s="113">
        <v>91</v>
      </c>
      <c r="BP70" s="113">
        <v>97.8</v>
      </c>
      <c r="BQ70" s="113">
        <v>0</v>
      </c>
      <c r="BR70" s="113">
        <v>68</v>
      </c>
      <c r="BS70" s="113">
        <v>107</v>
      </c>
      <c r="BT70" s="113">
        <v>49</v>
      </c>
      <c r="BU70" s="113">
        <v>73.099999999999994</v>
      </c>
      <c r="BV70" s="113">
        <v>41.3</v>
      </c>
      <c r="BW70" s="113">
        <v>16.3</v>
      </c>
      <c r="BX70" s="113">
        <v>3.7</v>
      </c>
      <c r="BY70" s="113">
        <v>83.8</v>
      </c>
      <c r="BZ70" s="113">
        <v>99.7</v>
      </c>
      <c r="CA70" s="113">
        <v>83.8</v>
      </c>
      <c r="CB70" s="113">
        <v>100</v>
      </c>
      <c r="CC70" s="113"/>
      <c r="CD70" s="113" t="s">
        <v>78</v>
      </c>
      <c r="CE70" s="113"/>
      <c r="CF70" s="113"/>
      <c r="CG70" s="186"/>
      <c r="CH70" s="186"/>
      <c r="CI70" s="113">
        <v>10</v>
      </c>
      <c r="CJ70" s="113">
        <v>10</v>
      </c>
      <c r="CK70" s="173">
        <v>0</v>
      </c>
    </row>
    <row r="71" spans="1:89" x14ac:dyDescent="0.2">
      <c r="A71" s="184">
        <v>70</v>
      </c>
      <c r="B71" s="36">
        <v>70</v>
      </c>
      <c r="C71" t="s">
        <v>307</v>
      </c>
      <c r="D71" s="185" t="s">
        <v>308</v>
      </c>
      <c r="E71" s="186">
        <v>9</v>
      </c>
      <c r="F71" s="187" t="s">
        <v>110</v>
      </c>
      <c r="G71" s="187" t="s">
        <v>111</v>
      </c>
      <c r="H71" s="187"/>
      <c r="I71" s="188" t="s">
        <v>93</v>
      </c>
      <c r="J71" s="188" t="s">
        <v>337</v>
      </c>
      <c r="K71" s="188" t="s">
        <v>337</v>
      </c>
      <c r="L71" s="188" t="s">
        <v>337</v>
      </c>
      <c r="M71" s="188" t="s">
        <v>337</v>
      </c>
      <c r="N71" s="188" t="s">
        <v>337</v>
      </c>
      <c r="O71" s="188" t="s">
        <v>337</v>
      </c>
      <c r="P71" s="189">
        <v>43206</v>
      </c>
      <c r="Q71" s="113" t="s">
        <v>88</v>
      </c>
      <c r="R71" s="194" t="s">
        <v>309</v>
      </c>
      <c r="S71" s="190">
        <v>9</v>
      </c>
      <c r="T71" s="113" t="s">
        <v>98</v>
      </c>
      <c r="U71" s="113">
        <v>143</v>
      </c>
      <c r="V71" s="113">
        <v>40</v>
      </c>
      <c r="W71" s="113">
        <v>19.600000000000001</v>
      </c>
      <c r="X71" s="113"/>
      <c r="Y71" s="113"/>
      <c r="Z71" s="191">
        <v>0.95416666666666661</v>
      </c>
      <c r="AA71" s="191">
        <v>0.38750000000000001</v>
      </c>
      <c r="AB71" s="113">
        <v>619</v>
      </c>
      <c r="AC71" s="113">
        <v>550.5</v>
      </c>
      <c r="AD71" s="113">
        <v>89</v>
      </c>
      <c r="AE71" s="113">
        <v>68.5</v>
      </c>
      <c r="AF71" s="113"/>
      <c r="AG71" s="192">
        <v>5</v>
      </c>
      <c r="AH71" s="192">
        <v>132.5</v>
      </c>
      <c r="AI71" s="192">
        <v>11.8</v>
      </c>
      <c r="AJ71" s="192">
        <v>2.6</v>
      </c>
      <c r="AK71" s="192">
        <v>42.9</v>
      </c>
      <c r="AL71" s="192">
        <v>31.6</v>
      </c>
      <c r="AM71" s="192">
        <v>22.9</v>
      </c>
      <c r="AN71" s="192">
        <v>69</v>
      </c>
      <c r="AO71" s="192">
        <v>30</v>
      </c>
      <c r="AP71" s="193">
        <v>2.9</v>
      </c>
      <c r="AQ71" s="192">
        <v>63</v>
      </c>
      <c r="AR71" s="192">
        <v>6.9</v>
      </c>
      <c r="AS71" s="113">
        <v>91.9</v>
      </c>
      <c r="AT71" s="113">
        <v>74.5</v>
      </c>
      <c r="AU71" s="98">
        <v>3.2697547683923704</v>
      </c>
      <c r="AV71" s="98">
        <v>3.5858310626702998</v>
      </c>
      <c r="AW71" s="113">
        <v>0</v>
      </c>
      <c r="AX71" s="113">
        <v>0</v>
      </c>
      <c r="AY71" s="113">
        <v>0</v>
      </c>
      <c r="AZ71" s="113">
        <v>0</v>
      </c>
      <c r="BA71" s="113">
        <v>3</v>
      </c>
      <c r="BB71" s="113">
        <v>13</v>
      </c>
      <c r="BC71" s="113">
        <v>19</v>
      </c>
      <c r="BD71" s="113">
        <v>35</v>
      </c>
      <c r="BE71" s="173">
        <v>9.1999999999999993</v>
      </c>
      <c r="BF71" s="113">
        <v>16.8</v>
      </c>
      <c r="BG71" s="113">
        <v>3.8</v>
      </c>
      <c r="BH71" s="113">
        <v>3.3</v>
      </c>
      <c r="BI71" s="113">
        <v>4</v>
      </c>
      <c r="BJ71" s="113">
        <v>4</v>
      </c>
      <c r="BK71" s="113">
        <v>3.4</v>
      </c>
      <c r="BL71" s="113">
        <v>2.8</v>
      </c>
      <c r="BM71" s="113">
        <v>16</v>
      </c>
      <c r="BN71" s="113">
        <v>1.7</v>
      </c>
      <c r="BO71" s="113">
        <v>90</v>
      </c>
      <c r="BP71" s="113">
        <v>93.9</v>
      </c>
      <c r="BQ71" s="113">
        <v>0</v>
      </c>
      <c r="BR71" s="113">
        <v>70</v>
      </c>
      <c r="BS71" s="113">
        <v>112</v>
      </c>
      <c r="BT71" s="113">
        <v>52</v>
      </c>
      <c r="BU71" s="113">
        <v>22.7</v>
      </c>
      <c r="BV71" s="113">
        <v>24.2</v>
      </c>
      <c r="BW71" s="113">
        <v>9.4</v>
      </c>
      <c r="BX71" s="113">
        <v>3.3</v>
      </c>
      <c r="BY71" s="113">
        <v>100</v>
      </c>
      <c r="BZ71" s="113">
        <v>100</v>
      </c>
      <c r="CA71" s="113">
        <v>100</v>
      </c>
      <c r="CB71" s="113">
        <v>100</v>
      </c>
      <c r="CC71" s="113"/>
      <c r="CD71" s="113"/>
      <c r="CE71" s="113"/>
      <c r="CF71" s="113"/>
      <c r="CG71" s="186"/>
      <c r="CH71" s="186"/>
      <c r="CI71" s="113">
        <v>10</v>
      </c>
      <c r="CJ71" s="113">
        <v>10</v>
      </c>
      <c r="CK71" s="113">
        <v>1</v>
      </c>
    </row>
    <row r="72" spans="1:89" x14ac:dyDescent="0.2">
      <c r="A72" s="184">
        <v>71</v>
      </c>
      <c r="B72" s="36">
        <v>71</v>
      </c>
      <c r="C72" t="s">
        <v>310</v>
      </c>
      <c r="D72" s="185" t="s">
        <v>311</v>
      </c>
      <c r="E72" s="186">
        <v>10</v>
      </c>
      <c r="F72" s="187" t="s">
        <v>110</v>
      </c>
      <c r="G72" s="187" t="s">
        <v>111</v>
      </c>
      <c r="H72" s="187"/>
      <c r="I72" s="188" t="s">
        <v>94</v>
      </c>
      <c r="J72" s="188" t="s">
        <v>96</v>
      </c>
      <c r="K72" s="188" t="s">
        <v>337</v>
      </c>
      <c r="L72" s="188" t="s">
        <v>337</v>
      </c>
      <c r="M72" s="188" t="s">
        <v>337</v>
      </c>
      <c r="N72" s="188" t="s">
        <v>337</v>
      </c>
      <c r="O72" s="188" t="s">
        <v>337</v>
      </c>
      <c r="P72" s="189">
        <v>43203</v>
      </c>
      <c r="Q72" s="113" t="s">
        <v>88</v>
      </c>
      <c r="R72" s="194" t="s">
        <v>312</v>
      </c>
      <c r="S72" s="190">
        <v>10</v>
      </c>
      <c r="T72" s="113" t="s">
        <v>98</v>
      </c>
      <c r="U72" s="113">
        <v>144</v>
      </c>
      <c r="V72" s="113">
        <v>41.4</v>
      </c>
      <c r="W72" s="113">
        <v>20</v>
      </c>
      <c r="X72" s="113"/>
      <c r="Y72" s="113"/>
      <c r="Z72" s="191">
        <v>0.89930555555555547</v>
      </c>
      <c r="AA72" s="191">
        <v>0.33680555555555558</v>
      </c>
      <c r="AB72" s="113">
        <v>591</v>
      </c>
      <c r="AC72" s="113">
        <v>508</v>
      </c>
      <c r="AD72" s="113">
        <v>86</v>
      </c>
      <c r="AE72" s="113">
        <v>83</v>
      </c>
      <c r="AF72" s="113"/>
      <c r="AG72" s="192">
        <v>39.299999999999997</v>
      </c>
      <c r="AH72" s="192">
        <v>52.5</v>
      </c>
      <c r="AI72" s="192">
        <v>19.399999999999999</v>
      </c>
      <c r="AJ72" s="192">
        <v>2</v>
      </c>
      <c r="AK72" s="192">
        <v>53</v>
      </c>
      <c r="AL72" s="192">
        <v>17.399999999999999</v>
      </c>
      <c r="AM72" s="192">
        <v>27.7</v>
      </c>
      <c r="AN72" s="192">
        <v>58</v>
      </c>
      <c r="AO72" s="192">
        <v>25</v>
      </c>
      <c r="AP72" s="193">
        <v>2.5</v>
      </c>
      <c r="AQ72" s="192">
        <v>94</v>
      </c>
      <c r="AR72" s="192">
        <v>11.1</v>
      </c>
      <c r="AS72" s="113">
        <v>85.7</v>
      </c>
      <c r="AT72" s="113">
        <v>70.400000000000006</v>
      </c>
      <c r="AU72" s="98">
        <v>2.9527559055118111</v>
      </c>
      <c r="AV72" s="98">
        <v>3.2480314960629921</v>
      </c>
      <c r="AW72" s="113">
        <v>107</v>
      </c>
      <c r="AX72" s="113">
        <v>12.6</v>
      </c>
      <c r="AY72" s="113">
        <v>4.0999999999999996</v>
      </c>
      <c r="AZ72" s="113">
        <v>0</v>
      </c>
      <c r="BA72" s="113">
        <v>0</v>
      </c>
      <c r="BB72" s="113">
        <v>1</v>
      </c>
      <c r="BC72" s="113">
        <v>25</v>
      </c>
      <c r="BD72" s="113">
        <v>26</v>
      </c>
      <c r="BE72" s="113">
        <v>12</v>
      </c>
      <c r="BF72" s="113">
        <v>19.7</v>
      </c>
      <c r="BG72" s="113">
        <v>3.1</v>
      </c>
      <c r="BH72" s="113">
        <v>2.1</v>
      </c>
      <c r="BI72" s="113">
        <v>3.4</v>
      </c>
      <c r="BJ72" s="113">
        <v>4.0999999999999996</v>
      </c>
      <c r="BK72" s="113">
        <v>2.8</v>
      </c>
      <c r="BL72" s="113">
        <v>2.4</v>
      </c>
      <c r="BM72" s="113">
        <v>3</v>
      </c>
      <c r="BN72" s="113">
        <v>0.4</v>
      </c>
      <c r="BO72" s="113">
        <v>86</v>
      </c>
      <c r="BP72" s="113">
        <v>96.7</v>
      </c>
      <c r="BQ72" s="113">
        <v>0.6</v>
      </c>
      <c r="BR72" s="113">
        <v>60</v>
      </c>
      <c r="BS72" s="113">
        <v>106</v>
      </c>
      <c r="BT72" s="113">
        <v>47</v>
      </c>
      <c r="BU72" s="113">
        <v>12.1</v>
      </c>
      <c r="BV72" s="113">
        <v>41.2</v>
      </c>
      <c r="BW72" s="113">
        <v>9</v>
      </c>
      <c r="BX72" s="113">
        <v>3</v>
      </c>
      <c r="BY72" s="113">
        <v>87.7</v>
      </c>
      <c r="BZ72" s="113">
        <v>95.7</v>
      </c>
      <c r="CA72" s="113">
        <v>87.7</v>
      </c>
      <c r="CB72" s="113">
        <v>100</v>
      </c>
      <c r="CC72" s="113"/>
      <c r="CD72" s="113"/>
      <c r="CE72" s="113"/>
      <c r="CF72" s="113"/>
      <c r="CG72" s="186"/>
      <c r="CH72" s="186"/>
      <c r="CI72" s="113">
        <v>10</v>
      </c>
      <c r="CJ72" s="113">
        <v>5</v>
      </c>
      <c r="CK72" s="113">
        <v>7</v>
      </c>
    </row>
    <row r="73" spans="1:89" x14ac:dyDescent="0.2">
      <c r="A73" s="184">
        <v>72</v>
      </c>
      <c r="B73" s="36">
        <v>72</v>
      </c>
      <c r="C73" t="s">
        <v>313</v>
      </c>
      <c r="D73" s="185" t="s">
        <v>314</v>
      </c>
      <c r="E73" s="186">
        <v>10</v>
      </c>
      <c r="F73" s="187"/>
      <c r="G73" s="187"/>
      <c r="H73" s="187"/>
      <c r="I73" s="188" t="s">
        <v>93</v>
      </c>
      <c r="J73" s="188" t="s">
        <v>235</v>
      </c>
      <c r="K73" s="188" t="s">
        <v>337</v>
      </c>
      <c r="L73" s="188" t="s">
        <v>337</v>
      </c>
      <c r="M73" s="188" t="s">
        <v>337</v>
      </c>
      <c r="N73" s="188" t="s">
        <v>337</v>
      </c>
      <c r="O73" s="188" t="s">
        <v>337</v>
      </c>
      <c r="P73" s="189">
        <v>43202</v>
      </c>
      <c r="Q73" s="113" t="s">
        <v>88</v>
      </c>
      <c r="R73" s="194" t="s">
        <v>315</v>
      </c>
      <c r="S73" s="190">
        <v>10</v>
      </c>
      <c r="T73" s="113" t="s">
        <v>98</v>
      </c>
      <c r="U73" s="113">
        <v>138</v>
      </c>
      <c r="V73" s="113">
        <v>27</v>
      </c>
      <c r="W73" s="113">
        <v>14.2</v>
      </c>
      <c r="X73" s="113"/>
      <c r="Y73" s="113"/>
      <c r="Z73" s="191">
        <v>0.90625</v>
      </c>
      <c r="AA73" s="191">
        <v>0.27708333333333335</v>
      </c>
      <c r="AB73" s="113">
        <v>507.2</v>
      </c>
      <c r="AC73" s="113">
        <v>496.2</v>
      </c>
      <c r="AD73" s="113">
        <v>98</v>
      </c>
      <c r="AE73" s="113">
        <v>11</v>
      </c>
      <c r="AF73" s="113"/>
      <c r="AG73" s="192">
        <v>27.5</v>
      </c>
      <c r="AH73" s="192">
        <v>159</v>
      </c>
      <c r="AI73" s="192">
        <v>7.2</v>
      </c>
      <c r="AJ73" s="192">
        <v>1.7</v>
      </c>
      <c r="AK73" s="192">
        <v>47.4</v>
      </c>
      <c r="AL73" s="192">
        <v>25.2</v>
      </c>
      <c r="AM73" s="192">
        <v>25.7</v>
      </c>
      <c r="AN73" s="192">
        <v>54</v>
      </c>
      <c r="AO73" s="192">
        <v>17</v>
      </c>
      <c r="AP73" s="193">
        <v>2</v>
      </c>
      <c r="AQ73" s="192">
        <v>91</v>
      </c>
      <c r="AR73" s="192">
        <v>11</v>
      </c>
      <c r="AS73" s="113">
        <v>79.7</v>
      </c>
      <c r="AT73" s="113">
        <v>72.599999999999994</v>
      </c>
      <c r="AU73" s="98">
        <v>2.0556227327690446</v>
      </c>
      <c r="AV73" s="98">
        <v>2.2974607013301087</v>
      </c>
      <c r="AW73" s="113">
        <v>42</v>
      </c>
      <c r="AX73" s="113">
        <v>5.0999999999999996</v>
      </c>
      <c r="AY73" s="113">
        <v>2.9</v>
      </c>
      <c r="AZ73" s="113">
        <v>0</v>
      </c>
      <c r="BA73" s="113">
        <v>4</v>
      </c>
      <c r="BB73" s="113">
        <v>4</v>
      </c>
      <c r="BC73" s="113">
        <v>28</v>
      </c>
      <c r="BD73" s="113">
        <v>36</v>
      </c>
      <c r="BE73" s="173">
        <v>11.3</v>
      </c>
      <c r="BF73" s="113">
        <v>15.4</v>
      </c>
      <c r="BG73" s="113">
        <v>4.4000000000000004</v>
      </c>
      <c r="BH73" s="113">
        <v>11.3</v>
      </c>
      <c r="BI73" s="113">
        <v>2</v>
      </c>
      <c r="BJ73" s="113">
        <v>4.5</v>
      </c>
      <c r="BK73" s="113">
        <v>4.3</v>
      </c>
      <c r="BL73" s="113">
        <v>3</v>
      </c>
      <c r="BM73" s="113">
        <v>6</v>
      </c>
      <c r="BN73" s="113">
        <v>0.7</v>
      </c>
      <c r="BO73" s="113">
        <v>91</v>
      </c>
      <c r="BP73" s="113">
        <v>97.3</v>
      </c>
      <c r="BQ73" s="113">
        <v>0</v>
      </c>
      <c r="BR73" s="113">
        <v>68</v>
      </c>
      <c r="BS73" s="113">
        <v>104</v>
      </c>
      <c r="BT73" s="113">
        <v>52</v>
      </c>
      <c r="BU73" s="113">
        <v>1.8</v>
      </c>
      <c r="BV73" s="113">
        <v>34.799999999999997</v>
      </c>
      <c r="BW73" s="113">
        <v>14.8</v>
      </c>
      <c r="BX73" s="113">
        <v>3</v>
      </c>
      <c r="BY73" s="113">
        <v>99</v>
      </c>
      <c r="BZ73" s="113">
        <v>99</v>
      </c>
      <c r="CA73" s="113">
        <v>100</v>
      </c>
      <c r="CB73" s="113">
        <v>100</v>
      </c>
      <c r="CC73" s="113"/>
      <c r="CD73" s="113" t="s">
        <v>78</v>
      </c>
      <c r="CE73" s="113"/>
      <c r="CF73" s="113"/>
      <c r="CG73" s="186"/>
      <c r="CH73" s="186"/>
      <c r="CI73" s="113">
        <v>10</v>
      </c>
      <c r="CJ73" s="113">
        <v>10</v>
      </c>
      <c r="CK73" s="173">
        <v>0</v>
      </c>
    </row>
    <row r="74" spans="1:89" x14ac:dyDescent="0.2">
      <c r="A74" s="184">
        <v>73</v>
      </c>
      <c r="B74" s="36">
        <v>73</v>
      </c>
      <c r="C74" t="s">
        <v>316</v>
      </c>
      <c r="D74" s="185" t="s">
        <v>317</v>
      </c>
      <c r="E74" s="186">
        <v>9</v>
      </c>
      <c r="F74" s="187" t="s">
        <v>110</v>
      </c>
      <c r="G74" s="187" t="s">
        <v>111</v>
      </c>
      <c r="H74" s="187"/>
      <c r="I74" s="188" t="s">
        <v>115</v>
      </c>
      <c r="J74" s="188" t="s">
        <v>235</v>
      </c>
      <c r="K74" s="188" t="s">
        <v>337</v>
      </c>
      <c r="L74" s="188" t="s">
        <v>337</v>
      </c>
      <c r="M74" s="188" t="s">
        <v>337</v>
      </c>
      <c r="N74" s="188" t="s">
        <v>337</v>
      </c>
      <c r="O74" s="188" t="s">
        <v>337</v>
      </c>
      <c r="P74" s="189">
        <v>43201</v>
      </c>
      <c r="Q74" s="113" t="s">
        <v>88</v>
      </c>
      <c r="R74" s="194" t="s">
        <v>318</v>
      </c>
      <c r="S74" s="190">
        <v>9</v>
      </c>
      <c r="T74" s="113" t="s">
        <v>90</v>
      </c>
      <c r="U74" s="113">
        <v>126</v>
      </c>
      <c r="V74" s="113">
        <v>26.5</v>
      </c>
      <c r="W74" s="113">
        <v>16.7</v>
      </c>
      <c r="X74" s="113"/>
      <c r="Y74" s="113"/>
      <c r="Z74" s="191">
        <v>0.90555555555555556</v>
      </c>
      <c r="AA74" s="191">
        <v>0.28819444444444448</v>
      </c>
      <c r="AB74" s="113">
        <v>528.5</v>
      </c>
      <c r="AC74" s="113">
        <v>354</v>
      </c>
      <c r="AD74" s="113">
        <v>67</v>
      </c>
      <c r="AE74" s="113">
        <v>174.5</v>
      </c>
      <c r="AF74" s="113"/>
      <c r="AG74" s="192">
        <v>22</v>
      </c>
      <c r="AH74" s="192">
        <v>106.5</v>
      </c>
      <c r="AI74" s="192">
        <v>35.700000000000003</v>
      </c>
      <c r="AJ74" s="192">
        <v>4.4000000000000004</v>
      </c>
      <c r="AK74" s="192">
        <v>55.2</v>
      </c>
      <c r="AL74" s="192">
        <v>18.100000000000001</v>
      </c>
      <c r="AM74" s="192">
        <v>22.3</v>
      </c>
      <c r="AN74" s="192">
        <v>51</v>
      </c>
      <c r="AO74" s="192">
        <v>20</v>
      </c>
      <c r="AP74" s="193">
        <v>2.2999999999999998</v>
      </c>
      <c r="AQ74" s="192">
        <v>67</v>
      </c>
      <c r="AR74" s="192">
        <v>11.4</v>
      </c>
      <c r="AS74" s="113">
        <v>73.3</v>
      </c>
      <c r="AT74" s="113">
        <v>73.300000000000011</v>
      </c>
      <c r="AU74" s="98">
        <v>3.3898305084745761</v>
      </c>
      <c r="AV74" s="98">
        <v>3.7796610169491527</v>
      </c>
      <c r="AW74" s="113">
        <v>29</v>
      </c>
      <c r="AX74" s="113">
        <v>4.9000000000000004</v>
      </c>
      <c r="AY74" s="113">
        <v>1.4</v>
      </c>
      <c r="AZ74" s="113">
        <v>1</v>
      </c>
      <c r="BA74" s="113">
        <v>0</v>
      </c>
      <c r="BB74" s="113">
        <v>3</v>
      </c>
      <c r="BC74" s="113">
        <v>33</v>
      </c>
      <c r="BD74" s="113">
        <v>37</v>
      </c>
      <c r="BE74" s="173">
        <v>14.4</v>
      </c>
      <c r="BF74" s="113">
        <v>14.3</v>
      </c>
      <c r="BG74" s="113">
        <v>6.3</v>
      </c>
      <c r="BH74" s="113">
        <v>16.7</v>
      </c>
      <c r="BI74" s="113">
        <v>3.3</v>
      </c>
      <c r="BJ74" s="113">
        <v>6.7</v>
      </c>
      <c r="BK74" s="113">
        <v>6.1</v>
      </c>
      <c r="BL74" s="113">
        <v>5.8</v>
      </c>
      <c r="BM74" s="113">
        <v>10</v>
      </c>
      <c r="BN74" s="113">
        <v>1.7</v>
      </c>
      <c r="BO74" s="113">
        <v>93</v>
      </c>
      <c r="BP74" s="113">
        <v>97.9</v>
      </c>
      <c r="BQ74" s="113">
        <v>0</v>
      </c>
      <c r="BR74" s="113">
        <v>72</v>
      </c>
      <c r="BS74" s="113">
        <v>112</v>
      </c>
      <c r="BT74" s="113">
        <v>50</v>
      </c>
      <c r="BU74" s="113">
        <v>0.2</v>
      </c>
      <c r="BV74" s="113">
        <v>66.7</v>
      </c>
      <c r="BW74" s="113">
        <v>17.3</v>
      </c>
      <c r="BX74" s="113">
        <v>3.2</v>
      </c>
      <c r="BY74" s="113">
        <v>92.8</v>
      </c>
      <c r="BZ74" s="113">
        <v>99.7</v>
      </c>
      <c r="CA74" s="113">
        <v>92.8</v>
      </c>
      <c r="CB74" s="113">
        <v>100</v>
      </c>
      <c r="CC74" s="113"/>
      <c r="CD74" s="113" t="s">
        <v>78</v>
      </c>
      <c r="CE74" s="113" t="s">
        <v>79</v>
      </c>
      <c r="CF74" s="113"/>
      <c r="CG74" s="186"/>
      <c r="CH74" s="186"/>
      <c r="CI74" s="113">
        <v>5</v>
      </c>
      <c r="CJ74" s="113">
        <v>8</v>
      </c>
      <c r="CK74" s="113">
        <v>7</v>
      </c>
    </row>
    <row r="75" spans="1:89" x14ac:dyDescent="0.2">
      <c r="A75" s="184">
        <v>74</v>
      </c>
      <c r="B75" s="36">
        <v>74</v>
      </c>
      <c r="C75" t="s">
        <v>319</v>
      </c>
      <c r="D75" s="185" t="s">
        <v>320</v>
      </c>
      <c r="E75" s="186">
        <v>10</v>
      </c>
      <c r="F75" s="187"/>
      <c r="G75" s="187"/>
      <c r="H75" s="187"/>
      <c r="I75" s="188" t="s">
        <v>94</v>
      </c>
      <c r="J75" s="188" t="s">
        <v>96</v>
      </c>
      <c r="K75" s="188" t="s">
        <v>139</v>
      </c>
      <c r="L75" s="188" t="s">
        <v>337</v>
      </c>
      <c r="M75" s="188" t="s">
        <v>337</v>
      </c>
      <c r="N75" s="188" t="s">
        <v>337</v>
      </c>
      <c r="O75" s="188" t="s">
        <v>337</v>
      </c>
      <c r="P75" s="189">
        <v>43200</v>
      </c>
      <c r="Q75" s="113" t="s">
        <v>88</v>
      </c>
      <c r="R75" s="194" t="s">
        <v>321</v>
      </c>
      <c r="S75" s="190">
        <v>10</v>
      </c>
      <c r="T75" s="113" t="s">
        <v>98</v>
      </c>
      <c r="U75" s="113">
        <v>135</v>
      </c>
      <c r="V75" s="113">
        <v>31</v>
      </c>
      <c r="W75" s="113">
        <v>17</v>
      </c>
      <c r="X75" s="113"/>
      <c r="Y75" s="113"/>
      <c r="Z75" s="191">
        <v>0.89583333333333337</v>
      </c>
      <c r="AA75" s="191">
        <v>0.33124999999999999</v>
      </c>
      <c r="AB75" s="113">
        <v>617</v>
      </c>
      <c r="AC75" s="113">
        <v>465</v>
      </c>
      <c r="AD75" s="113">
        <v>75</v>
      </c>
      <c r="AE75" s="113">
        <v>152</v>
      </c>
      <c r="AF75" s="113"/>
      <c r="AG75" s="192">
        <v>10.5</v>
      </c>
      <c r="AH75" s="192">
        <v>426</v>
      </c>
      <c r="AI75" s="192">
        <v>25.9</v>
      </c>
      <c r="AJ75" s="192">
        <v>4.5</v>
      </c>
      <c r="AK75" s="192">
        <v>51.6</v>
      </c>
      <c r="AL75" s="192">
        <v>30.5</v>
      </c>
      <c r="AM75" s="192">
        <v>13.3</v>
      </c>
      <c r="AN75" s="192">
        <v>60</v>
      </c>
      <c r="AO75" s="192">
        <v>31</v>
      </c>
      <c r="AP75" s="193">
        <v>3</v>
      </c>
      <c r="AQ75" s="192">
        <v>87</v>
      </c>
      <c r="AR75" s="192">
        <v>11.2</v>
      </c>
      <c r="AS75" s="113">
        <v>73.3</v>
      </c>
      <c r="AT75" s="113">
        <v>82.1</v>
      </c>
      <c r="AU75" s="98">
        <v>4</v>
      </c>
      <c r="AV75" s="98">
        <v>4.387096774193548</v>
      </c>
      <c r="AW75" s="113">
        <v>0</v>
      </c>
      <c r="AX75" s="113">
        <v>0</v>
      </c>
      <c r="AY75" s="113">
        <v>0</v>
      </c>
      <c r="AZ75" s="113">
        <v>0</v>
      </c>
      <c r="BA75" s="113">
        <v>1</v>
      </c>
      <c r="BB75" s="113">
        <v>6</v>
      </c>
      <c r="BC75" s="113">
        <v>68</v>
      </c>
      <c r="BD75" s="113">
        <v>75</v>
      </c>
      <c r="BE75" s="173">
        <v>12.1</v>
      </c>
      <c r="BF75" s="113">
        <v>21.5</v>
      </c>
      <c r="BG75" s="113">
        <v>9.6999999999999993</v>
      </c>
      <c r="BH75" s="113">
        <v>5.8</v>
      </c>
      <c r="BI75" s="113">
        <v>10.3</v>
      </c>
      <c r="BJ75" s="113">
        <v>9.1</v>
      </c>
      <c r="BK75" s="113">
        <v>6.6</v>
      </c>
      <c r="BL75" s="113">
        <v>8.1</v>
      </c>
      <c r="BM75" s="113">
        <v>12</v>
      </c>
      <c r="BN75" s="113">
        <v>1.4</v>
      </c>
      <c r="BO75" s="113">
        <v>91</v>
      </c>
      <c r="BP75" s="113">
        <v>96.8</v>
      </c>
      <c r="BQ75" s="113">
        <v>0</v>
      </c>
      <c r="BR75" s="113">
        <v>75</v>
      </c>
      <c r="BS75" s="113">
        <v>115</v>
      </c>
      <c r="BT75" s="113">
        <v>54</v>
      </c>
      <c r="BU75" s="113">
        <v>234.3</v>
      </c>
      <c r="BV75" s="113">
        <v>55.4</v>
      </c>
      <c r="BW75" s="113">
        <v>46.8</v>
      </c>
      <c r="BX75" s="113">
        <v>3.4</v>
      </c>
      <c r="BY75" s="113">
        <v>99.8</v>
      </c>
      <c r="BZ75" s="113">
        <v>99.8</v>
      </c>
      <c r="CA75" s="113">
        <v>100</v>
      </c>
      <c r="CB75" s="113">
        <v>100</v>
      </c>
      <c r="CC75" s="113"/>
      <c r="CD75" s="113"/>
      <c r="CE75" s="113" t="s">
        <v>79</v>
      </c>
      <c r="CF75" s="113"/>
      <c r="CG75" s="186"/>
      <c r="CH75" s="186"/>
      <c r="CI75" s="113">
        <v>8</v>
      </c>
      <c r="CJ75" s="113">
        <v>7</v>
      </c>
      <c r="CK75" s="113">
        <v>9</v>
      </c>
    </row>
    <row r="76" spans="1:89" x14ac:dyDescent="0.2">
      <c r="A76" s="184">
        <v>75</v>
      </c>
      <c r="B76" s="36">
        <v>75</v>
      </c>
      <c r="C76" t="s">
        <v>322</v>
      </c>
      <c r="D76" s="185" t="s">
        <v>323</v>
      </c>
      <c r="E76" s="186">
        <v>12</v>
      </c>
      <c r="F76" s="187" t="s">
        <v>110</v>
      </c>
      <c r="G76" s="187" t="s">
        <v>111</v>
      </c>
      <c r="H76" s="187"/>
      <c r="I76" s="188" t="s">
        <v>235</v>
      </c>
      <c r="J76" s="188" t="s">
        <v>93</v>
      </c>
      <c r="K76" s="188" t="s">
        <v>337</v>
      </c>
      <c r="L76" s="188" t="s">
        <v>337</v>
      </c>
      <c r="M76" s="188" t="s">
        <v>337</v>
      </c>
      <c r="N76" s="188" t="s">
        <v>337</v>
      </c>
      <c r="O76" s="188" t="s">
        <v>337</v>
      </c>
      <c r="P76" s="189">
        <v>43196</v>
      </c>
      <c r="Q76" s="113" t="s">
        <v>88</v>
      </c>
      <c r="R76" s="194" t="s">
        <v>324</v>
      </c>
      <c r="S76" s="190">
        <v>12</v>
      </c>
      <c r="T76" s="113" t="s">
        <v>98</v>
      </c>
      <c r="U76" s="113">
        <v>155</v>
      </c>
      <c r="V76" s="113">
        <v>45</v>
      </c>
      <c r="W76" s="113">
        <v>18.7</v>
      </c>
      <c r="X76" s="113"/>
      <c r="Y76" s="113"/>
      <c r="Z76" s="191">
        <v>0.95833333333333337</v>
      </c>
      <c r="AA76" s="191">
        <v>0.35069444444444442</v>
      </c>
      <c r="AB76" s="113">
        <v>564</v>
      </c>
      <c r="AC76" s="113">
        <v>544</v>
      </c>
      <c r="AD76" s="113">
        <v>96</v>
      </c>
      <c r="AE76" s="113">
        <v>20</v>
      </c>
      <c r="AF76" s="113"/>
      <c r="AG76" s="192">
        <v>1</v>
      </c>
      <c r="AH76" s="192">
        <v>194.5</v>
      </c>
      <c r="AI76" s="192">
        <v>3.7</v>
      </c>
      <c r="AJ76" s="192">
        <v>3.7</v>
      </c>
      <c r="AK76" s="192">
        <v>54</v>
      </c>
      <c r="AL76" s="192">
        <v>16.7</v>
      </c>
      <c r="AM76" s="192">
        <v>25.6</v>
      </c>
      <c r="AN76" s="192">
        <v>49</v>
      </c>
      <c r="AO76" s="192">
        <v>19</v>
      </c>
      <c r="AP76" s="193">
        <v>2</v>
      </c>
      <c r="AQ76" s="192">
        <v>96</v>
      </c>
      <c r="AR76" s="192">
        <v>10.6</v>
      </c>
      <c r="AS76" s="113">
        <v>74.599999999999994</v>
      </c>
      <c r="AT76" s="113">
        <v>70.7</v>
      </c>
      <c r="AU76" s="98">
        <v>2.0955882352941178</v>
      </c>
      <c r="AV76" s="98">
        <v>2.3161764705882355</v>
      </c>
      <c r="AW76" s="113">
        <v>120</v>
      </c>
      <c r="AX76" s="113">
        <v>13.2</v>
      </c>
      <c r="AY76" s="113">
        <v>6.2</v>
      </c>
      <c r="AZ76" s="113">
        <v>0</v>
      </c>
      <c r="BA76" s="113">
        <v>0</v>
      </c>
      <c r="BB76" s="113">
        <v>2</v>
      </c>
      <c r="BC76" s="113">
        <v>6</v>
      </c>
      <c r="BD76" s="113">
        <v>8</v>
      </c>
      <c r="BE76" s="113">
        <v>14</v>
      </c>
      <c r="BF76" s="113">
        <v>18.5</v>
      </c>
      <c r="BG76" s="113">
        <v>0.9</v>
      </c>
      <c r="BH76" s="113">
        <v>1.7</v>
      </c>
      <c r="BI76" s="113">
        <v>0.6</v>
      </c>
      <c r="BJ76" s="113">
        <v>1.7</v>
      </c>
      <c r="BK76" s="113">
        <v>0.4</v>
      </c>
      <c r="BL76" s="113">
        <v>0.4</v>
      </c>
      <c r="BM76" s="113">
        <v>1</v>
      </c>
      <c r="BN76" s="113">
        <v>0.1</v>
      </c>
      <c r="BO76" s="113">
        <v>91</v>
      </c>
      <c r="BP76" s="113">
        <v>97.6</v>
      </c>
      <c r="BQ76" s="113">
        <v>0</v>
      </c>
      <c r="BR76" s="113">
        <v>74</v>
      </c>
      <c r="BS76" s="113">
        <v>113</v>
      </c>
      <c r="BT76" s="113">
        <v>57</v>
      </c>
      <c r="BU76" s="113">
        <v>6</v>
      </c>
      <c r="BV76" s="113">
        <v>14.3</v>
      </c>
      <c r="BW76" s="113">
        <v>4.7</v>
      </c>
      <c r="BX76" s="113">
        <v>4.5</v>
      </c>
      <c r="BY76" s="113">
        <v>99.6</v>
      </c>
      <c r="BZ76" s="113">
        <v>99.6</v>
      </c>
      <c r="CA76" s="113">
        <v>100</v>
      </c>
      <c r="CB76" s="113">
        <v>100</v>
      </c>
      <c r="CC76" s="113"/>
      <c r="CD76" s="113" t="s">
        <v>78</v>
      </c>
      <c r="CE76" s="113"/>
      <c r="CF76" s="113"/>
      <c r="CG76" s="186"/>
      <c r="CH76" s="186"/>
      <c r="CI76" s="113">
        <v>10</v>
      </c>
      <c r="CJ76" s="113">
        <v>6</v>
      </c>
      <c r="CK76" s="113">
        <v>2</v>
      </c>
    </row>
    <row r="77" spans="1:89" x14ac:dyDescent="0.2">
      <c r="A77" s="184">
        <v>76</v>
      </c>
      <c r="B77" s="36">
        <v>76</v>
      </c>
      <c r="C77" t="s">
        <v>325</v>
      </c>
      <c r="D77" s="185" t="s">
        <v>326</v>
      </c>
      <c r="E77" s="186">
        <v>6</v>
      </c>
      <c r="F77" s="187" t="s">
        <v>110</v>
      </c>
      <c r="G77" s="187" t="s">
        <v>111</v>
      </c>
      <c r="H77" s="187"/>
      <c r="I77" s="188" t="s">
        <v>93</v>
      </c>
      <c r="J77" s="188" t="s">
        <v>115</v>
      </c>
      <c r="K77" s="188" t="s">
        <v>337</v>
      </c>
      <c r="L77" s="188" t="s">
        <v>337</v>
      </c>
      <c r="M77" s="188" t="s">
        <v>337</v>
      </c>
      <c r="N77" s="188" t="s">
        <v>337</v>
      </c>
      <c r="O77" s="188" t="s">
        <v>337</v>
      </c>
      <c r="P77" s="189">
        <v>43194</v>
      </c>
      <c r="Q77" s="113" t="s">
        <v>88</v>
      </c>
      <c r="R77" s="194" t="s">
        <v>327</v>
      </c>
      <c r="S77" s="190">
        <v>6</v>
      </c>
      <c r="T77" s="113" t="s">
        <v>98</v>
      </c>
      <c r="U77" s="113">
        <v>115</v>
      </c>
      <c r="V77" s="113">
        <v>25</v>
      </c>
      <c r="W77" s="113">
        <v>18.899999999999999</v>
      </c>
      <c r="X77" s="113"/>
      <c r="Y77" s="113"/>
      <c r="Z77" s="191">
        <v>0.81944444444444453</v>
      </c>
      <c r="AA77" s="191">
        <v>0.30833333333333335</v>
      </c>
      <c r="AB77" s="113">
        <v>703.3</v>
      </c>
      <c r="AC77" s="113">
        <v>633</v>
      </c>
      <c r="AD77" s="113">
        <v>90</v>
      </c>
      <c r="AE77" s="113">
        <v>70.3</v>
      </c>
      <c r="AF77" s="113"/>
      <c r="AG77" s="192">
        <v>12.3</v>
      </c>
      <c r="AH77" s="192">
        <v>116.3</v>
      </c>
      <c r="AI77" s="192">
        <v>10</v>
      </c>
      <c r="AJ77" s="192">
        <v>1.2</v>
      </c>
      <c r="AK77" s="192">
        <v>52.2</v>
      </c>
      <c r="AL77" s="192">
        <v>22.5</v>
      </c>
      <c r="AM77" s="192">
        <v>24.1</v>
      </c>
      <c r="AN77" s="192">
        <v>58</v>
      </c>
      <c r="AO77" s="192">
        <v>11</v>
      </c>
      <c r="AP77" s="193">
        <v>0.9</v>
      </c>
      <c r="AQ77" s="192">
        <v>106</v>
      </c>
      <c r="AR77" s="192">
        <v>10</v>
      </c>
      <c r="AS77" s="113">
        <v>82.1</v>
      </c>
      <c r="AT77" s="113">
        <v>74.7</v>
      </c>
      <c r="AU77" s="98">
        <v>1.0426540284360191</v>
      </c>
      <c r="AV77" s="98">
        <v>1.127962085308057</v>
      </c>
      <c r="AW77" s="113">
        <v>88</v>
      </c>
      <c r="AX77" s="113">
        <v>8.3000000000000007</v>
      </c>
      <c r="AY77" s="113">
        <v>3.3</v>
      </c>
      <c r="AZ77" s="113">
        <v>0</v>
      </c>
      <c r="BA77" s="113">
        <v>0</v>
      </c>
      <c r="BB77" s="113">
        <v>2</v>
      </c>
      <c r="BC77" s="113">
        <v>7</v>
      </c>
      <c r="BD77" s="113">
        <v>9</v>
      </c>
      <c r="BE77" s="113">
        <v>10</v>
      </c>
      <c r="BF77" s="113">
        <v>9.3000000000000007</v>
      </c>
      <c r="BG77" s="113">
        <v>0.9</v>
      </c>
      <c r="BH77" s="113">
        <v>0.4</v>
      </c>
      <c r="BI77" s="113">
        <v>1</v>
      </c>
      <c r="BJ77" s="113">
        <v>4.4000000000000004</v>
      </c>
      <c r="BK77" s="113">
        <v>0.3</v>
      </c>
      <c r="BL77" s="113">
        <v>0.6</v>
      </c>
      <c r="BM77" s="113">
        <v>2</v>
      </c>
      <c r="BN77" s="113">
        <v>0.2</v>
      </c>
      <c r="BO77" s="113">
        <v>83</v>
      </c>
      <c r="BP77" s="113">
        <v>97.5</v>
      </c>
      <c r="BQ77" s="113">
        <v>0</v>
      </c>
      <c r="BR77" s="113">
        <v>77</v>
      </c>
      <c r="BS77" s="113">
        <v>179</v>
      </c>
      <c r="BT77" s="113">
        <v>53</v>
      </c>
      <c r="BU77" s="113">
        <v>7.1</v>
      </c>
      <c r="BV77" s="113">
        <v>55</v>
      </c>
      <c r="BW77" s="113">
        <v>8</v>
      </c>
      <c r="BX77" s="113">
        <v>3</v>
      </c>
      <c r="BY77" s="113">
        <v>66.599999999999994</v>
      </c>
      <c r="BZ77" s="113">
        <v>66.599999999999994</v>
      </c>
      <c r="CA77" s="113">
        <v>100</v>
      </c>
      <c r="CB77" s="113">
        <v>100</v>
      </c>
      <c r="CC77" s="113"/>
      <c r="CD77" s="113" t="s">
        <v>78</v>
      </c>
      <c r="CE77" s="113"/>
      <c r="CF77" s="113"/>
      <c r="CG77" s="186"/>
      <c r="CH77" s="186"/>
      <c r="CI77" s="113">
        <v>10</v>
      </c>
      <c r="CJ77" s="113">
        <v>6</v>
      </c>
      <c r="CK77" s="113">
        <v>10</v>
      </c>
    </row>
    <row r="78" spans="1:89" x14ac:dyDescent="0.2">
      <c r="A78" s="184">
        <v>77</v>
      </c>
      <c r="B78" s="36">
        <v>77</v>
      </c>
      <c r="C78" t="s">
        <v>328</v>
      </c>
      <c r="D78" s="185" t="s">
        <v>329</v>
      </c>
      <c r="E78" s="186">
        <v>7</v>
      </c>
      <c r="F78" s="187" t="s">
        <v>110</v>
      </c>
      <c r="G78" s="187" t="s">
        <v>111</v>
      </c>
      <c r="H78" s="187"/>
      <c r="I78" s="188" t="s">
        <v>94</v>
      </c>
      <c r="J78" s="188" t="s">
        <v>93</v>
      </c>
      <c r="K78" s="188" t="s">
        <v>337</v>
      </c>
      <c r="L78" s="188" t="s">
        <v>337</v>
      </c>
      <c r="M78" s="188" t="s">
        <v>337</v>
      </c>
      <c r="N78" s="188" t="s">
        <v>337</v>
      </c>
      <c r="O78" s="188" t="s">
        <v>337</v>
      </c>
      <c r="P78" s="189">
        <v>43189</v>
      </c>
      <c r="Q78" s="113" t="s">
        <v>88</v>
      </c>
      <c r="R78" s="194" t="s">
        <v>330</v>
      </c>
      <c r="S78" s="190">
        <v>7</v>
      </c>
      <c r="T78" s="113" t="s">
        <v>98</v>
      </c>
      <c r="U78" s="113">
        <v>128</v>
      </c>
      <c r="V78" s="113">
        <v>26</v>
      </c>
      <c r="W78" s="113">
        <v>15.9</v>
      </c>
      <c r="X78" s="113"/>
      <c r="Y78" s="113"/>
      <c r="Z78" s="191">
        <v>0.8930555555555556</v>
      </c>
      <c r="AA78" s="191">
        <v>0.28819444444444448</v>
      </c>
      <c r="AB78" s="113">
        <v>569</v>
      </c>
      <c r="AC78" s="113">
        <v>541.5</v>
      </c>
      <c r="AD78" s="113">
        <v>95</v>
      </c>
      <c r="AE78" s="113">
        <v>27.5</v>
      </c>
      <c r="AF78" s="113"/>
      <c r="AG78" s="192">
        <v>9.5</v>
      </c>
      <c r="AH78" s="192">
        <v>152.5</v>
      </c>
      <c r="AI78" s="192">
        <v>4.8</v>
      </c>
      <c r="AJ78" s="192">
        <v>2.8</v>
      </c>
      <c r="AK78" s="192">
        <v>54.6</v>
      </c>
      <c r="AL78" s="192">
        <v>17.8</v>
      </c>
      <c r="AM78" s="192">
        <v>24.8</v>
      </c>
      <c r="AN78" s="192">
        <v>36</v>
      </c>
      <c r="AO78" s="192">
        <v>9</v>
      </c>
      <c r="AP78" s="193">
        <v>0.9</v>
      </c>
      <c r="AQ78" s="192">
        <v>84</v>
      </c>
      <c r="AR78" s="192">
        <v>9.3000000000000007</v>
      </c>
      <c r="AS78" s="113">
        <v>60.8</v>
      </c>
      <c r="AT78" s="113">
        <v>72.400000000000006</v>
      </c>
      <c r="AU78" s="98">
        <v>0.99722991689750695</v>
      </c>
      <c r="AV78" s="98">
        <v>1.0969529085872576</v>
      </c>
      <c r="AW78" s="113">
        <v>21</v>
      </c>
      <c r="AX78" s="113">
        <v>2.2999999999999998</v>
      </c>
      <c r="AY78" s="113">
        <v>0.7</v>
      </c>
      <c r="AZ78" s="113">
        <v>0</v>
      </c>
      <c r="BA78" s="113">
        <v>2</v>
      </c>
      <c r="BB78" s="113">
        <v>12</v>
      </c>
      <c r="BC78" s="113">
        <v>51</v>
      </c>
      <c r="BD78" s="113">
        <v>65</v>
      </c>
      <c r="BE78" s="173">
        <v>11.8</v>
      </c>
      <c r="BF78" s="113">
        <v>14</v>
      </c>
      <c r="BG78" s="113">
        <v>7.2</v>
      </c>
      <c r="BH78" s="113">
        <v>14.7</v>
      </c>
      <c r="BI78" s="113">
        <v>4.7</v>
      </c>
      <c r="BJ78" s="113">
        <v>8.6999999999999993</v>
      </c>
      <c r="BK78" s="113">
        <v>4.5999999999999996</v>
      </c>
      <c r="BL78" s="113">
        <v>4.9000000000000004</v>
      </c>
      <c r="BM78" s="113">
        <v>31</v>
      </c>
      <c r="BN78" s="113">
        <v>3.4</v>
      </c>
      <c r="BO78" s="113">
        <v>91</v>
      </c>
      <c r="BP78" s="113">
        <v>96.3</v>
      </c>
      <c r="BQ78" s="113">
        <v>0</v>
      </c>
      <c r="BR78" s="113">
        <v>66</v>
      </c>
      <c r="BS78" s="113">
        <v>104</v>
      </c>
      <c r="BT78" s="113">
        <v>50</v>
      </c>
      <c r="BU78" s="113">
        <v>10.4</v>
      </c>
      <c r="BV78" s="113">
        <v>10.4</v>
      </c>
      <c r="BW78" s="113">
        <v>2.4</v>
      </c>
      <c r="BX78" s="113">
        <v>3.5</v>
      </c>
      <c r="BY78" s="113">
        <v>77.900000000000006</v>
      </c>
      <c r="BZ78" s="113">
        <v>99.9</v>
      </c>
      <c r="CA78" s="113">
        <v>77.900000000000006</v>
      </c>
      <c r="CB78" s="113">
        <v>100</v>
      </c>
      <c r="CC78" s="113"/>
      <c r="CD78" s="113" t="s">
        <v>136</v>
      </c>
      <c r="CE78" s="113"/>
      <c r="CF78" s="113"/>
      <c r="CG78" s="186"/>
      <c r="CH78" s="186"/>
      <c r="CI78" s="113">
        <v>10</v>
      </c>
      <c r="CJ78" s="113">
        <v>10</v>
      </c>
      <c r="CK78" s="173">
        <v>0</v>
      </c>
    </row>
    <row r="79" spans="1:89" x14ac:dyDescent="0.2">
      <c r="A79" s="184">
        <v>78</v>
      </c>
      <c r="B79" s="36">
        <v>78</v>
      </c>
      <c r="C79" t="s">
        <v>331</v>
      </c>
      <c r="D79" s="185" t="s">
        <v>332</v>
      </c>
      <c r="E79" s="186">
        <v>10</v>
      </c>
      <c r="F79" s="187" t="s">
        <v>110</v>
      </c>
      <c r="G79" s="187" t="s">
        <v>111</v>
      </c>
      <c r="H79" s="187"/>
      <c r="I79" s="188" t="s">
        <v>94</v>
      </c>
      <c r="J79" s="188" t="s">
        <v>200</v>
      </c>
      <c r="K79" s="188" t="s">
        <v>337</v>
      </c>
      <c r="L79" s="188" t="s">
        <v>337</v>
      </c>
      <c r="M79" s="188" t="s">
        <v>337</v>
      </c>
      <c r="N79" s="188" t="s">
        <v>337</v>
      </c>
      <c r="O79" s="188" t="s">
        <v>337</v>
      </c>
      <c r="P79" s="189">
        <v>43185</v>
      </c>
      <c r="Q79" s="113" t="s">
        <v>88</v>
      </c>
      <c r="R79" s="194" t="s">
        <v>333</v>
      </c>
      <c r="S79" s="190">
        <v>10</v>
      </c>
      <c r="T79" s="113" t="s">
        <v>98</v>
      </c>
      <c r="U79" s="113">
        <v>125</v>
      </c>
      <c r="V79" s="113">
        <v>23</v>
      </c>
      <c r="W79" s="113">
        <v>14.7</v>
      </c>
      <c r="X79" s="113"/>
      <c r="Y79" s="113"/>
      <c r="Z79" s="191">
        <v>0.85416666666666663</v>
      </c>
      <c r="AA79" s="191">
        <v>0.25347222222222221</v>
      </c>
      <c r="AB79" s="113">
        <v>544.5</v>
      </c>
      <c r="AC79" s="113">
        <v>482.5</v>
      </c>
      <c r="AD79" s="113">
        <v>89</v>
      </c>
      <c r="AE79" s="113">
        <v>62</v>
      </c>
      <c r="AF79" s="113"/>
      <c r="AG79" s="192">
        <v>30.5</v>
      </c>
      <c r="AH79" s="192">
        <v>123.5</v>
      </c>
      <c r="AI79" s="192">
        <v>16.100000000000001</v>
      </c>
      <c r="AJ79" s="192">
        <v>3</v>
      </c>
      <c r="AK79" s="192">
        <v>58.3</v>
      </c>
      <c r="AL79" s="192">
        <v>22.8</v>
      </c>
      <c r="AM79" s="192">
        <v>15.9</v>
      </c>
      <c r="AN79" s="192">
        <v>42</v>
      </c>
      <c r="AO79" s="192">
        <v>8</v>
      </c>
      <c r="AP79" s="193">
        <v>0.9</v>
      </c>
      <c r="AQ79" s="192">
        <v>106</v>
      </c>
      <c r="AR79" s="192">
        <v>13.2</v>
      </c>
      <c r="AS79" s="113">
        <v>57.9</v>
      </c>
      <c r="AT79" s="113">
        <v>81.099999999999994</v>
      </c>
      <c r="AU79" s="98">
        <v>0.99481865284974091</v>
      </c>
      <c r="AV79" s="98">
        <v>1.1067357512953369</v>
      </c>
      <c r="AW79" s="113">
        <v>47</v>
      </c>
      <c r="AX79" s="113">
        <v>5.8</v>
      </c>
      <c r="AY79" s="113">
        <v>2.1</v>
      </c>
      <c r="AZ79" s="113">
        <v>0</v>
      </c>
      <c r="BA79" s="113">
        <v>1</v>
      </c>
      <c r="BB79" s="113">
        <v>1</v>
      </c>
      <c r="BC79" s="113">
        <v>7</v>
      </c>
      <c r="BD79" s="113">
        <v>9</v>
      </c>
      <c r="BE79" s="173">
        <v>15.2</v>
      </c>
      <c r="BF79" s="113">
        <v>38.700000000000003</v>
      </c>
      <c r="BG79" s="113">
        <v>1.1000000000000001</v>
      </c>
      <c r="BH79" s="113">
        <v>3.9</v>
      </c>
      <c r="BI79" s="113">
        <v>0.6</v>
      </c>
      <c r="BJ79" s="113">
        <v>1.6</v>
      </c>
      <c r="BK79" s="113">
        <v>0.8</v>
      </c>
      <c r="BL79" s="113">
        <v>3.4</v>
      </c>
      <c r="BM79" s="113">
        <v>3</v>
      </c>
      <c r="BN79" s="113">
        <v>0.4</v>
      </c>
      <c r="BO79" s="113">
        <v>94</v>
      </c>
      <c r="BP79" s="113">
        <v>97.5</v>
      </c>
      <c r="BQ79" s="113">
        <v>0</v>
      </c>
      <c r="BR79" s="113">
        <v>71</v>
      </c>
      <c r="BS79" s="113">
        <v>101</v>
      </c>
      <c r="BT79" s="113">
        <v>53</v>
      </c>
      <c r="BU79" s="113">
        <v>8.6999999999999993</v>
      </c>
      <c r="BV79" s="113">
        <v>33.6</v>
      </c>
      <c r="BW79" s="113">
        <v>9.6</v>
      </c>
      <c r="BX79" s="113">
        <v>3</v>
      </c>
      <c r="BY79" s="113">
        <v>90.4</v>
      </c>
      <c r="BZ79" s="113">
        <v>99.2</v>
      </c>
      <c r="CA79" s="113">
        <v>90.4</v>
      </c>
      <c r="CB79" s="113">
        <v>100</v>
      </c>
      <c r="CC79" s="113"/>
      <c r="CD79" s="113"/>
      <c r="CE79" s="113" t="s">
        <v>79</v>
      </c>
      <c r="CF79" s="113"/>
      <c r="CG79" s="186"/>
      <c r="CH79" s="186"/>
      <c r="CI79" s="113">
        <v>9</v>
      </c>
      <c r="CJ79" s="113">
        <v>10</v>
      </c>
      <c r="CK79" s="173">
        <v>0</v>
      </c>
    </row>
    <row r="80" spans="1:89" x14ac:dyDescent="0.2">
      <c r="A80" s="184">
        <v>80</v>
      </c>
      <c r="B80" s="36">
        <v>80</v>
      </c>
      <c r="C80" t="s">
        <v>339</v>
      </c>
      <c r="D80" s="185" t="s">
        <v>340</v>
      </c>
      <c r="E80" s="186">
        <v>8</v>
      </c>
      <c r="F80" s="187" t="s">
        <v>110</v>
      </c>
      <c r="G80" s="187" t="s">
        <v>111</v>
      </c>
      <c r="H80" s="187"/>
      <c r="I80" s="188" t="s">
        <v>93</v>
      </c>
      <c r="J80" s="188" t="s">
        <v>94</v>
      </c>
      <c r="K80" s="188" t="s">
        <v>139</v>
      </c>
      <c r="L80" s="188" t="s">
        <v>337</v>
      </c>
      <c r="M80" s="188" t="s">
        <v>337</v>
      </c>
      <c r="N80" s="188" t="s">
        <v>337</v>
      </c>
      <c r="O80" s="188" t="s">
        <v>337</v>
      </c>
      <c r="P80" s="189">
        <v>43175</v>
      </c>
      <c r="Q80" s="113" t="s">
        <v>88</v>
      </c>
      <c r="R80" s="194" t="s">
        <v>341</v>
      </c>
      <c r="S80" s="190">
        <v>8</v>
      </c>
      <c r="T80" s="113" t="s">
        <v>98</v>
      </c>
      <c r="U80" s="113">
        <v>121</v>
      </c>
      <c r="V80" s="113">
        <v>20</v>
      </c>
      <c r="W80" s="113">
        <v>13.7</v>
      </c>
      <c r="X80" s="113"/>
      <c r="Y80" s="113"/>
      <c r="Z80" s="191">
        <v>0.79166666666666663</v>
      </c>
      <c r="AA80" s="191">
        <v>0.49861111111111112</v>
      </c>
      <c r="AB80" s="113">
        <v>908</v>
      </c>
      <c r="AC80" s="113">
        <v>876</v>
      </c>
      <c r="AD80" s="113">
        <v>96</v>
      </c>
      <c r="AE80" s="113">
        <v>32</v>
      </c>
      <c r="AF80" s="113"/>
      <c r="AG80" s="192">
        <v>110.4</v>
      </c>
      <c r="AH80" s="192">
        <v>143.5</v>
      </c>
      <c r="AI80" s="192">
        <v>13.9</v>
      </c>
      <c r="AJ80" s="192">
        <v>0.5</v>
      </c>
      <c r="AK80" s="192">
        <v>45.1</v>
      </c>
      <c r="AL80" s="192">
        <v>19.5</v>
      </c>
      <c r="AM80" s="192">
        <v>34.9</v>
      </c>
      <c r="AN80" s="192">
        <v>56</v>
      </c>
      <c r="AO80" s="192">
        <v>10</v>
      </c>
      <c r="AP80" s="193">
        <v>0.7</v>
      </c>
      <c r="AQ80" s="192">
        <v>399</v>
      </c>
      <c r="AR80" s="192">
        <v>27.3</v>
      </c>
      <c r="AS80" s="113">
        <v>90.9</v>
      </c>
      <c r="AT80" s="113">
        <v>64.599999999999994</v>
      </c>
      <c r="AU80" s="98">
        <v>0.68493150684931503</v>
      </c>
      <c r="AV80" s="98">
        <v>0.73287671232876717</v>
      </c>
      <c r="AW80" s="113">
        <v>19</v>
      </c>
      <c r="AX80" s="113">
        <v>0.7</v>
      </c>
      <c r="AY80" s="113">
        <v>0</v>
      </c>
      <c r="AZ80" s="113">
        <v>14</v>
      </c>
      <c r="BA80" s="113">
        <v>23</v>
      </c>
      <c r="BB80" s="113">
        <v>1</v>
      </c>
      <c r="BC80" s="113">
        <v>71</v>
      </c>
      <c r="BD80" s="113">
        <v>109</v>
      </c>
      <c r="BE80" s="173">
        <v>21.2</v>
      </c>
      <c r="BF80" s="113">
        <v>31.8</v>
      </c>
      <c r="BG80" s="113">
        <v>7.5</v>
      </c>
      <c r="BH80" s="113">
        <v>2.2000000000000002</v>
      </c>
      <c r="BI80" s="113">
        <v>10.3</v>
      </c>
      <c r="BJ80" s="113">
        <v>7.6</v>
      </c>
      <c r="BK80" s="113">
        <v>6.4</v>
      </c>
      <c r="BL80" s="113">
        <v>0</v>
      </c>
      <c r="BM80" s="113">
        <v>19</v>
      </c>
      <c r="BN80" s="113">
        <v>1.3</v>
      </c>
      <c r="BO80" s="113">
        <v>79</v>
      </c>
      <c r="BP80" s="113">
        <v>97</v>
      </c>
      <c r="BQ80" s="113">
        <v>0.2</v>
      </c>
      <c r="BR80" s="113">
        <v>76</v>
      </c>
      <c r="BS80" s="113">
        <v>125</v>
      </c>
      <c r="BT80" s="113">
        <v>59</v>
      </c>
      <c r="BU80" s="113">
        <v>17.600000000000001</v>
      </c>
      <c r="BV80" s="113">
        <v>63.1</v>
      </c>
      <c r="BW80" s="113">
        <v>9.4</v>
      </c>
      <c r="BX80" s="113">
        <v>3.4</v>
      </c>
      <c r="BY80" s="113">
        <v>74.7</v>
      </c>
      <c r="BZ80" s="113">
        <v>74.7</v>
      </c>
      <c r="CA80" s="113">
        <v>78</v>
      </c>
      <c r="CB80" s="113">
        <v>78</v>
      </c>
      <c r="CC80" s="113"/>
      <c r="CD80" s="113"/>
      <c r="CE80" s="113"/>
      <c r="CF80" s="113"/>
      <c r="CG80" s="186"/>
      <c r="CH80" s="186"/>
      <c r="CI80" s="113">
        <v>9</v>
      </c>
      <c r="CJ80" s="113">
        <v>9</v>
      </c>
      <c r="CK80" s="113">
        <v>5</v>
      </c>
    </row>
    <row r="81" spans="1:89" x14ac:dyDescent="0.2">
      <c r="A81" s="184">
        <v>81</v>
      </c>
      <c r="B81" s="36">
        <v>81</v>
      </c>
      <c r="C81" t="s">
        <v>342</v>
      </c>
      <c r="D81" s="185" t="s">
        <v>343</v>
      </c>
      <c r="E81" s="186">
        <v>11</v>
      </c>
      <c r="F81" s="187"/>
      <c r="G81" s="187"/>
      <c r="H81" s="187"/>
      <c r="I81" s="188" t="s">
        <v>93</v>
      </c>
      <c r="J81" s="188" t="s">
        <v>94</v>
      </c>
      <c r="K81" s="188" t="s">
        <v>337</v>
      </c>
      <c r="L81" s="188" t="s">
        <v>337</v>
      </c>
      <c r="M81" s="188" t="s">
        <v>337</v>
      </c>
      <c r="N81" s="188" t="s">
        <v>337</v>
      </c>
      <c r="O81" s="188" t="s">
        <v>337</v>
      </c>
      <c r="P81" s="189">
        <v>43168</v>
      </c>
      <c r="Q81" s="113" t="s">
        <v>88</v>
      </c>
      <c r="R81" s="194" t="s">
        <v>344</v>
      </c>
      <c r="S81" s="190">
        <v>11</v>
      </c>
      <c r="T81" s="113" t="s">
        <v>98</v>
      </c>
      <c r="U81" s="113">
        <v>148</v>
      </c>
      <c r="V81" s="113">
        <v>33</v>
      </c>
      <c r="W81" s="113">
        <v>15.1</v>
      </c>
      <c r="X81" s="113"/>
      <c r="Y81" s="113"/>
      <c r="Z81" s="191">
        <v>0.91736111111111107</v>
      </c>
      <c r="AA81" s="191">
        <v>0.35138888888888892</v>
      </c>
      <c r="AB81" s="113">
        <v>621.5</v>
      </c>
      <c r="AC81" s="113">
        <v>593.5</v>
      </c>
      <c r="AD81" s="113">
        <v>95</v>
      </c>
      <c r="AE81" s="113">
        <v>28</v>
      </c>
      <c r="AF81" s="113"/>
      <c r="AG81" s="192">
        <v>3.8</v>
      </c>
      <c r="AH81" s="192">
        <v>175.5</v>
      </c>
      <c r="AI81" s="192">
        <v>5.0999999999999996</v>
      </c>
      <c r="AJ81" s="192">
        <v>5.0999999999999996</v>
      </c>
      <c r="AK81" s="192">
        <v>58</v>
      </c>
      <c r="AL81" s="192">
        <v>14.7</v>
      </c>
      <c r="AM81" s="192">
        <v>22.2</v>
      </c>
      <c r="AN81" s="192">
        <v>84</v>
      </c>
      <c r="AO81" s="192">
        <v>34</v>
      </c>
      <c r="AP81" s="193">
        <v>3.3</v>
      </c>
      <c r="AQ81" s="192">
        <v>169</v>
      </c>
      <c r="AR81" s="192">
        <v>17.100000000000001</v>
      </c>
      <c r="AS81" s="113">
        <v>106.2</v>
      </c>
      <c r="AT81" s="113">
        <v>72.7</v>
      </c>
      <c r="AU81" s="98">
        <v>3.4372367312552652</v>
      </c>
      <c r="AV81" s="98">
        <v>3.7708508845829822</v>
      </c>
      <c r="AW81" s="113">
        <v>56</v>
      </c>
      <c r="AX81" s="113">
        <v>5.7</v>
      </c>
      <c r="AY81" s="113">
        <v>0.8</v>
      </c>
      <c r="AZ81" s="113">
        <v>0</v>
      </c>
      <c r="BA81" s="113">
        <v>0</v>
      </c>
      <c r="BB81" s="113">
        <v>3</v>
      </c>
      <c r="BC81" s="113">
        <v>114</v>
      </c>
      <c r="BD81" s="113">
        <v>117</v>
      </c>
      <c r="BE81" s="173">
        <v>15.9</v>
      </c>
      <c r="BF81" s="113">
        <v>20.2</v>
      </c>
      <c r="BG81" s="113">
        <v>11.8</v>
      </c>
      <c r="BH81" s="113">
        <v>2.7</v>
      </c>
      <c r="BI81" s="113">
        <v>14.4</v>
      </c>
      <c r="BJ81" s="113">
        <v>14.8</v>
      </c>
      <c r="BK81" s="113">
        <v>11</v>
      </c>
      <c r="BL81" s="113">
        <v>10.3</v>
      </c>
      <c r="BM81" s="113">
        <v>5</v>
      </c>
      <c r="BN81" s="113">
        <v>0.5</v>
      </c>
      <c r="BO81" s="113">
        <v>89</v>
      </c>
      <c r="BP81" s="113">
        <v>96.7</v>
      </c>
      <c r="BQ81" s="113">
        <v>0.1</v>
      </c>
      <c r="BR81" s="113">
        <v>63</v>
      </c>
      <c r="BS81" s="113">
        <v>115</v>
      </c>
      <c r="BT81" s="113">
        <v>44</v>
      </c>
      <c r="BU81" s="113">
        <v>0.8</v>
      </c>
      <c r="BV81" s="113">
        <v>50</v>
      </c>
      <c r="BW81" s="113">
        <v>5.7</v>
      </c>
      <c r="BX81" s="113">
        <v>3.4</v>
      </c>
      <c r="BY81" s="113">
        <v>98.9</v>
      </c>
      <c r="BZ81" s="113">
        <v>98.9</v>
      </c>
      <c r="CA81" s="113">
        <v>100</v>
      </c>
      <c r="CB81" s="113">
        <v>100</v>
      </c>
      <c r="CC81" s="113"/>
      <c r="CD81" s="113" t="s">
        <v>78</v>
      </c>
      <c r="CE81" s="113"/>
      <c r="CF81" s="113"/>
      <c r="CG81" s="186"/>
      <c r="CH81" s="186"/>
      <c r="CI81" s="113">
        <v>7</v>
      </c>
      <c r="CJ81" s="113">
        <v>7</v>
      </c>
      <c r="CK81" s="113">
        <v>5</v>
      </c>
    </row>
    <row r="82" spans="1:89" x14ac:dyDescent="0.2">
      <c r="A82" s="184">
        <v>83</v>
      </c>
      <c r="B82" s="36">
        <v>83</v>
      </c>
      <c r="C82" t="s">
        <v>345</v>
      </c>
      <c r="D82" s="185" t="s">
        <v>346</v>
      </c>
      <c r="E82" s="186">
        <v>9</v>
      </c>
      <c r="F82" s="187" t="s">
        <v>110</v>
      </c>
      <c r="G82" s="187" t="s">
        <v>111</v>
      </c>
      <c r="H82" s="187"/>
      <c r="I82" s="188" t="s">
        <v>115</v>
      </c>
      <c r="J82" s="188" t="s">
        <v>87</v>
      </c>
      <c r="K82" s="188" t="s">
        <v>337</v>
      </c>
      <c r="L82" s="188" t="s">
        <v>337</v>
      </c>
      <c r="M82" s="188" t="s">
        <v>337</v>
      </c>
      <c r="N82" s="188" t="s">
        <v>337</v>
      </c>
      <c r="O82" s="188" t="s">
        <v>337</v>
      </c>
      <c r="P82" s="189">
        <v>43164</v>
      </c>
      <c r="Q82" s="113" t="s">
        <v>88</v>
      </c>
      <c r="R82" s="194" t="s">
        <v>347</v>
      </c>
      <c r="S82" s="190">
        <v>9</v>
      </c>
      <c r="T82" s="113" t="s">
        <v>98</v>
      </c>
      <c r="U82" s="113">
        <v>143</v>
      </c>
      <c r="V82" s="113">
        <v>29</v>
      </c>
      <c r="W82" s="113">
        <v>14.2</v>
      </c>
      <c r="X82" s="113"/>
      <c r="Y82" s="113"/>
      <c r="Z82" s="191">
        <v>0.82986111111111116</v>
      </c>
      <c r="AA82" s="191">
        <v>0.27638888888888885</v>
      </c>
      <c r="AB82" s="113">
        <v>602</v>
      </c>
      <c r="AC82" s="113">
        <v>442.5</v>
      </c>
      <c r="AD82" s="113">
        <v>74</v>
      </c>
      <c r="AE82" s="113">
        <v>159.9</v>
      </c>
      <c r="AF82" s="113"/>
      <c r="AG82" s="192">
        <v>40.6</v>
      </c>
      <c r="AH82" s="192">
        <v>82</v>
      </c>
      <c r="AI82" s="192">
        <v>31.2</v>
      </c>
      <c r="AJ82" s="192">
        <v>5.4</v>
      </c>
      <c r="AK82" s="192">
        <v>40.9</v>
      </c>
      <c r="AL82" s="192">
        <v>30.7</v>
      </c>
      <c r="AM82" s="192">
        <v>22.9</v>
      </c>
      <c r="AN82" s="192">
        <v>56</v>
      </c>
      <c r="AO82" s="192">
        <v>14</v>
      </c>
      <c r="AP82" s="193">
        <v>1.4</v>
      </c>
      <c r="AQ82" s="192">
        <v>106</v>
      </c>
      <c r="AR82" s="192">
        <v>14.4</v>
      </c>
      <c r="AS82" s="113">
        <v>78.900000000000006</v>
      </c>
      <c r="AT82" s="113">
        <v>71.599999999999994</v>
      </c>
      <c r="AU82" s="98">
        <v>1.8983050847457628</v>
      </c>
      <c r="AV82" s="98">
        <v>2.0881355932203389</v>
      </c>
      <c r="AW82" s="113">
        <v>0</v>
      </c>
      <c r="AX82" s="113">
        <v>0</v>
      </c>
      <c r="AY82" s="113">
        <v>0</v>
      </c>
      <c r="AZ82" s="113">
        <v>1</v>
      </c>
      <c r="BA82" s="113">
        <v>0</v>
      </c>
      <c r="BB82" s="113">
        <v>8</v>
      </c>
      <c r="BC82" s="113">
        <v>26</v>
      </c>
      <c r="BD82" s="113">
        <v>35</v>
      </c>
      <c r="BE82" s="173">
        <v>18.600000000000001</v>
      </c>
      <c r="BF82" s="113">
        <v>22.7</v>
      </c>
      <c r="BG82" s="113">
        <v>4.7</v>
      </c>
      <c r="BH82" s="113">
        <v>1.2</v>
      </c>
      <c r="BI82" s="113">
        <v>5.8</v>
      </c>
      <c r="BJ82" s="113">
        <v>3.1</v>
      </c>
      <c r="BK82" s="113">
        <v>7.8</v>
      </c>
      <c r="BL82" s="113">
        <v>5.3</v>
      </c>
      <c r="BM82" s="113">
        <v>13</v>
      </c>
      <c r="BN82" s="113">
        <v>1.8</v>
      </c>
      <c r="BO82" s="113">
        <v>81</v>
      </c>
      <c r="BP82" s="113">
        <v>97.5</v>
      </c>
      <c r="BQ82" s="113">
        <v>0.9</v>
      </c>
      <c r="BR82" s="113">
        <v>59</v>
      </c>
      <c r="BS82" s="113">
        <v>107</v>
      </c>
      <c r="BT82" s="113">
        <v>48</v>
      </c>
      <c r="BU82" s="113">
        <v>0</v>
      </c>
      <c r="BV82" s="113">
        <v>0</v>
      </c>
      <c r="BW82" s="113">
        <v>2</v>
      </c>
      <c r="BX82" s="113">
        <v>3.2</v>
      </c>
      <c r="BY82" s="113">
        <v>75.900000000000006</v>
      </c>
      <c r="BZ82" s="113">
        <v>75.900000000000006</v>
      </c>
      <c r="CA82" s="113">
        <v>100</v>
      </c>
      <c r="CB82" s="113">
        <v>100</v>
      </c>
      <c r="CC82" s="113"/>
      <c r="CD82" s="113"/>
      <c r="CE82" s="113"/>
      <c r="CF82" s="113"/>
      <c r="CG82" s="186"/>
      <c r="CH82" s="186"/>
      <c r="CI82" s="113">
        <v>9</v>
      </c>
      <c r="CJ82" s="113">
        <v>9</v>
      </c>
      <c r="CK82" s="113">
        <v>1</v>
      </c>
    </row>
    <row r="83" spans="1:89" x14ac:dyDescent="0.2">
      <c r="A83" s="184">
        <v>84</v>
      </c>
      <c r="B83" s="36">
        <v>84</v>
      </c>
      <c r="C83" t="s">
        <v>348</v>
      </c>
      <c r="D83" s="185" t="s">
        <v>349</v>
      </c>
      <c r="E83" s="186">
        <v>12</v>
      </c>
      <c r="F83" s="187" t="s">
        <v>110</v>
      </c>
      <c r="G83" s="187" t="s">
        <v>111</v>
      </c>
      <c r="H83" s="187"/>
      <c r="I83" s="188" t="s">
        <v>139</v>
      </c>
      <c r="J83" s="188" t="s">
        <v>115</v>
      </c>
      <c r="K83" s="188" t="s">
        <v>228</v>
      </c>
      <c r="L83" s="188" t="s">
        <v>96</v>
      </c>
      <c r="M83" s="188" t="s">
        <v>337</v>
      </c>
      <c r="N83" s="188" t="s">
        <v>337</v>
      </c>
      <c r="O83" s="188" t="s">
        <v>337</v>
      </c>
      <c r="P83" s="189">
        <v>43151</v>
      </c>
      <c r="Q83" s="113" t="s">
        <v>88</v>
      </c>
      <c r="R83" s="194" t="s">
        <v>350</v>
      </c>
      <c r="S83" s="190">
        <v>12</v>
      </c>
      <c r="T83" s="113" t="s">
        <v>98</v>
      </c>
      <c r="U83" s="113">
        <v>156</v>
      </c>
      <c r="V83" s="113">
        <v>62</v>
      </c>
      <c r="W83" s="113">
        <v>25.5</v>
      </c>
      <c r="X83" s="113"/>
      <c r="Y83" s="113"/>
      <c r="Z83" s="191">
        <v>0.88750000000000007</v>
      </c>
      <c r="AA83" s="191">
        <v>0.32222222222222224</v>
      </c>
      <c r="AB83" s="113">
        <v>617.5</v>
      </c>
      <c r="AC83" s="113">
        <v>548.5</v>
      </c>
      <c r="AD83" s="113">
        <v>89</v>
      </c>
      <c r="AE83" s="113">
        <v>69.5</v>
      </c>
      <c r="AF83" s="113"/>
      <c r="AG83" s="192">
        <v>8.1999999999999993</v>
      </c>
      <c r="AH83" s="192">
        <v>178</v>
      </c>
      <c r="AI83" s="192">
        <v>12.4</v>
      </c>
      <c r="AJ83" s="192">
        <v>8.3000000000000007</v>
      </c>
      <c r="AK83" s="192">
        <v>49.4</v>
      </c>
      <c r="AL83" s="192">
        <v>15.4</v>
      </c>
      <c r="AM83" s="192">
        <v>26.9</v>
      </c>
      <c r="AN83" s="192">
        <v>104</v>
      </c>
      <c r="AO83" s="192">
        <v>48</v>
      </c>
      <c r="AP83" s="193">
        <v>4.7</v>
      </c>
      <c r="AQ83" s="192">
        <v>46</v>
      </c>
      <c r="AR83" s="192">
        <v>5</v>
      </c>
      <c r="AS83" s="113">
        <v>130.9</v>
      </c>
      <c r="AT83" s="113">
        <v>64.8</v>
      </c>
      <c r="AU83" s="98">
        <v>5.2506836827711938</v>
      </c>
      <c r="AV83" s="98">
        <v>5.7648131267092069</v>
      </c>
      <c r="AW83" s="113">
        <v>14</v>
      </c>
      <c r="AX83" s="113">
        <v>1.5</v>
      </c>
      <c r="AY83" s="113">
        <v>0.8</v>
      </c>
      <c r="AZ83" s="113">
        <v>0</v>
      </c>
      <c r="BA83" s="113">
        <v>2</v>
      </c>
      <c r="BB83" s="113">
        <v>1</v>
      </c>
      <c r="BC83" s="113">
        <v>13</v>
      </c>
      <c r="BD83" s="113">
        <v>16</v>
      </c>
      <c r="BE83" s="113">
        <v>12</v>
      </c>
      <c r="BF83" s="113">
        <v>15.9</v>
      </c>
      <c r="BG83" s="113">
        <v>1.8</v>
      </c>
      <c r="BH83" s="113">
        <v>1.2</v>
      </c>
      <c r="BI83" s="113">
        <v>1.9</v>
      </c>
      <c r="BJ83" s="113">
        <v>9.5</v>
      </c>
      <c r="BK83" s="113">
        <v>0.3</v>
      </c>
      <c r="BL83" s="113">
        <v>0.7</v>
      </c>
      <c r="BM83" s="113">
        <v>11</v>
      </c>
      <c r="BN83" s="113">
        <v>1.2</v>
      </c>
      <c r="BO83" s="113">
        <v>84</v>
      </c>
      <c r="BP83" s="113">
        <v>96</v>
      </c>
      <c r="BQ83" s="113">
        <v>8.9</v>
      </c>
      <c r="BR83" s="113">
        <v>73</v>
      </c>
      <c r="BS83" s="113">
        <v>118</v>
      </c>
      <c r="BT83" s="113">
        <v>54</v>
      </c>
      <c r="BU83" s="113">
        <v>22.5</v>
      </c>
      <c r="BV83" s="113">
        <v>63.3</v>
      </c>
      <c r="BW83" s="113">
        <v>16.8</v>
      </c>
      <c r="BX83" s="113">
        <v>3.8</v>
      </c>
      <c r="BY83" s="113">
        <v>74</v>
      </c>
      <c r="BZ83" s="113">
        <v>99.6</v>
      </c>
      <c r="CA83" s="113">
        <v>74</v>
      </c>
      <c r="CB83" s="113">
        <v>100</v>
      </c>
      <c r="CC83" s="113"/>
      <c r="CD83" s="113"/>
      <c r="CE83" s="113"/>
      <c r="CF83" s="113"/>
      <c r="CG83" s="186"/>
      <c r="CH83" s="186"/>
      <c r="CI83" s="113">
        <v>10</v>
      </c>
      <c r="CJ83" s="113">
        <v>10</v>
      </c>
      <c r="CK83" s="173">
        <v>0</v>
      </c>
    </row>
    <row r="84" spans="1:89" x14ac:dyDescent="0.2">
      <c r="A84" s="184">
        <v>85</v>
      </c>
      <c r="B84" s="36">
        <v>85</v>
      </c>
      <c r="C84" t="s">
        <v>351</v>
      </c>
      <c r="D84" s="185" t="s">
        <v>352</v>
      </c>
      <c r="E84" s="186">
        <v>17</v>
      </c>
      <c r="F84" s="187" t="s">
        <v>110</v>
      </c>
      <c r="G84" s="187" t="s">
        <v>111</v>
      </c>
      <c r="H84" s="187"/>
      <c r="I84" s="188" t="s">
        <v>115</v>
      </c>
      <c r="J84" s="188" t="s">
        <v>337</v>
      </c>
      <c r="K84" s="188" t="s">
        <v>337</v>
      </c>
      <c r="L84" s="188" t="s">
        <v>337</v>
      </c>
      <c r="M84" s="188" t="s">
        <v>337</v>
      </c>
      <c r="N84" s="188" t="s">
        <v>337</v>
      </c>
      <c r="O84" s="188" t="s">
        <v>337</v>
      </c>
      <c r="P84" s="189">
        <v>43150</v>
      </c>
      <c r="Q84" s="113" t="s">
        <v>88</v>
      </c>
      <c r="R84" s="194" t="s">
        <v>353</v>
      </c>
      <c r="S84" s="190">
        <v>17</v>
      </c>
      <c r="T84" s="113" t="s">
        <v>98</v>
      </c>
      <c r="U84" s="113">
        <v>179</v>
      </c>
      <c r="V84" s="113">
        <v>68</v>
      </c>
      <c r="W84" s="113">
        <v>21.2</v>
      </c>
      <c r="X84" s="113"/>
      <c r="Y84" s="113"/>
      <c r="Z84" s="191">
        <v>0.90625</v>
      </c>
      <c r="AA84" s="191">
        <v>0.31458333333333333</v>
      </c>
      <c r="AB84" s="113">
        <v>582.5</v>
      </c>
      <c r="AC84" s="113">
        <v>514</v>
      </c>
      <c r="AD84" s="113">
        <v>88</v>
      </c>
      <c r="AE84" s="113">
        <v>68.900000000000006</v>
      </c>
      <c r="AF84" s="113"/>
      <c r="AG84" s="192">
        <v>4.5</v>
      </c>
      <c r="AH84" s="192">
        <v>102</v>
      </c>
      <c r="AI84" s="192">
        <v>12.5</v>
      </c>
      <c r="AJ84" s="192">
        <v>11.6</v>
      </c>
      <c r="AK84" s="192">
        <v>47.1</v>
      </c>
      <c r="AL84" s="192">
        <v>17.3</v>
      </c>
      <c r="AM84" s="192">
        <v>24</v>
      </c>
      <c r="AN84" s="192">
        <v>76</v>
      </c>
      <c r="AO84" s="192">
        <v>22</v>
      </c>
      <c r="AP84" s="193">
        <v>2.2999999999999998</v>
      </c>
      <c r="AQ84" s="192">
        <v>116</v>
      </c>
      <c r="AR84" s="192">
        <v>13.5</v>
      </c>
      <c r="AS84" s="113">
        <v>100</v>
      </c>
      <c r="AT84" s="113">
        <v>64.400000000000006</v>
      </c>
      <c r="AU84" s="98">
        <v>2.568093385214008</v>
      </c>
      <c r="AV84" s="98">
        <v>2.8365758754863815</v>
      </c>
      <c r="AW84" s="113">
        <v>46</v>
      </c>
      <c r="AX84" s="113">
        <v>5.3</v>
      </c>
      <c r="AY84" s="113">
        <v>0.8</v>
      </c>
      <c r="AZ84" s="113">
        <v>0</v>
      </c>
      <c r="BA84" s="113">
        <v>2</v>
      </c>
      <c r="BB84" s="113">
        <v>7</v>
      </c>
      <c r="BC84" s="113">
        <v>34</v>
      </c>
      <c r="BD84" s="113">
        <v>42</v>
      </c>
      <c r="BE84" s="173">
        <v>15.2</v>
      </c>
      <c r="BF84" s="113">
        <v>18.899999999999999</v>
      </c>
      <c r="BG84" s="113">
        <v>4.9000000000000004</v>
      </c>
      <c r="BH84" s="113">
        <v>3.4</v>
      </c>
      <c r="BI84" s="113">
        <v>5.4</v>
      </c>
      <c r="BJ84" s="113">
        <v>4.9000000000000004</v>
      </c>
      <c r="BK84" s="113"/>
      <c r="BL84" s="113">
        <v>3.9</v>
      </c>
      <c r="BM84" s="113">
        <v>2</v>
      </c>
      <c r="BN84" s="113">
        <v>0.2</v>
      </c>
      <c r="BO84" s="113">
        <v>94</v>
      </c>
      <c r="BP84" s="113">
        <v>97.8</v>
      </c>
      <c r="BQ84" s="113">
        <v>0</v>
      </c>
      <c r="BR84" s="113">
        <v>54</v>
      </c>
      <c r="BS84" s="113">
        <v>103</v>
      </c>
      <c r="BT84" s="113">
        <v>43</v>
      </c>
      <c r="BU84" s="113">
        <v>1.2</v>
      </c>
      <c r="BV84" s="113">
        <v>47.1</v>
      </c>
      <c r="BW84" s="113">
        <v>9.9</v>
      </c>
      <c r="BX84" s="113">
        <v>3</v>
      </c>
      <c r="BY84" s="113">
        <v>100</v>
      </c>
      <c r="BZ84" s="113">
        <v>100</v>
      </c>
      <c r="CA84" s="113">
        <v>100</v>
      </c>
      <c r="CB84" s="113">
        <v>100</v>
      </c>
      <c r="CC84" s="113"/>
      <c r="CD84" s="113" t="s">
        <v>136</v>
      </c>
      <c r="CE84" s="113"/>
      <c r="CF84" s="113"/>
      <c r="CG84" s="186"/>
      <c r="CH84" s="186"/>
      <c r="CI84" s="113">
        <v>6</v>
      </c>
      <c r="CJ84" s="113">
        <v>8</v>
      </c>
      <c r="CK84" s="113">
        <v>5</v>
      </c>
    </row>
    <row r="85" spans="1:89" x14ac:dyDescent="0.2">
      <c r="A85" s="184">
        <v>86</v>
      </c>
      <c r="B85" s="36">
        <v>86</v>
      </c>
      <c r="C85" t="s">
        <v>354</v>
      </c>
      <c r="D85" s="185" t="s">
        <v>355</v>
      </c>
      <c r="E85" s="186">
        <v>6</v>
      </c>
      <c r="F85" s="187" t="s">
        <v>110</v>
      </c>
      <c r="G85" s="187" t="s">
        <v>111</v>
      </c>
      <c r="H85" s="187"/>
      <c r="I85" s="188" t="s">
        <v>93</v>
      </c>
      <c r="J85" s="188" t="s">
        <v>95</v>
      </c>
      <c r="K85" s="188" t="s">
        <v>96</v>
      </c>
      <c r="L85" s="188" t="s">
        <v>337</v>
      </c>
      <c r="M85" s="188" t="s">
        <v>337</v>
      </c>
      <c r="N85" s="188" t="s">
        <v>337</v>
      </c>
      <c r="O85" s="188" t="s">
        <v>337</v>
      </c>
      <c r="P85" s="189">
        <v>43146</v>
      </c>
      <c r="Q85" s="113" t="s">
        <v>88</v>
      </c>
      <c r="R85" s="194" t="s">
        <v>356</v>
      </c>
      <c r="S85" s="190">
        <v>6</v>
      </c>
      <c r="T85" s="113" t="s">
        <v>98</v>
      </c>
      <c r="U85" s="113">
        <v>120</v>
      </c>
      <c r="V85" s="113">
        <v>22</v>
      </c>
      <c r="W85" s="113">
        <v>15.3</v>
      </c>
      <c r="X85" s="113"/>
      <c r="Y85" s="113"/>
      <c r="Z85" s="191">
        <v>0.84027777777777779</v>
      </c>
      <c r="AA85" s="191">
        <v>0.31388888888888888</v>
      </c>
      <c r="AB85" s="113">
        <v>672.5</v>
      </c>
      <c r="AC85" s="113">
        <v>620.5</v>
      </c>
      <c r="AD85" s="113">
        <v>92</v>
      </c>
      <c r="AE85" s="113">
        <v>52.2</v>
      </c>
      <c r="AF85" s="113"/>
      <c r="AG85" s="192">
        <v>8.5</v>
      </c>
      <c r="AH85" s="192">
        <v>66.5</v>
      </c>
      <c r="AI85" s="192">
        <v>8.9</v>
      </c>
      <c r="AJ85" s="192">
        <v>4.3</v>
      </c>
      <c r="AK85" s="192">
        <v>48.7</v>
      </c>
      <c r="AL85" s="192">
        <v>19.399999999999999</v>
      </c>
      <c r="AM85" s="192">
        <v>27.6</v>
      </c>
      <c r="AN85" s="192">
        <v>63</v>
      </c>
      <c r="AO85" s="192">
        <v>22</v>
      </c>
      <c r="AP85" s="193">
        <v>2</v>
      </c>
      <c r="AQ85" s="192">
        <v>154</v>
      </c>
      <c r="AR85" s="192">
        <v>14.9</v>
      </c>
      <c r="AS85" s="113">
        <v>90.6</v>
      </c>
      <c r="AT85" s="113">
        <v>68.099999999999994</v>
      </c>
      <c r="AU85" s="98">
        <v>2.1273166800966963</v>
      </c>
      <c r="AV85" s="98">
        <v>2.3207091055600322</v>
      </c>
      <c r="AW85" s="113">
        <v>68</v>
      </c>
      <c r="AX85" s="113">
        <v>6.2</v>
      </c>
      <c r="AY85" s="113">
        <v>2.5</v>
      </c>
      <c r="AZ85" s="113">
        <v>4</v>
      </c>
      <c r="BA85" s="113">
        <v>5</v>
      </c>
      <c r="BB85" s="113">
        <v>11</v>
      </c>
      <c r="BC85" s="113">
        <v>49</v>
      </c>
      <c r="BD85" s="113">
        <v>69</v>
      </c>
      <c r="BE85" s="173">
        <v>16.600000000000001</v>
      </c>
      <c r="BF85" s="113">
        <v>16.2</v>
      </c>
      <c r="BG85" s="113">
        <v>6.7</v>
      </c>
      <c r="BH85" s="113">
        <v>5.9</v>
      </c>
      <c r="BI85" s="113">
        <v>6.9</v>
      </c>
      <c r="BJ85" s="113">
        <v>6.6</v>
      </c>
      <c r="BK85" s="113">
        <v>6.8</v>
      </c>
      <c r="BL85" s="113">
        <v>4.7</v>
      </c>
      <c r="BM85" s="113">
        <v>28</v>
      </c>
      <c r="BN85" s="113">
        <v>2.7</v>
      </c>
      <c r="BO85" s="113">
        <v>93</v>
      </c>
      <c r="BP85" s="113">
        <v>97.3</v>
      </c>
      <c r="BQ85" s="113">
        <v>0</v>
      </c>
      <c r="BR85" s="113">
        <v>74</v>
      </c>
      <c r="BS85" s="113">
        <v>118</v>
      </c>
      <c r="BT85" s="113">
        <v>51</v>
      </c>
      <c r="BU85" s="113">
        <v>1.8</v>
      </c>
      <c r="BV85" s="113">
        <v>51.9</v>
      </c>
      <c r="BW85" s="113">
        <v>9</v>
      </c>
      <c r="BX85" s="113">
        <v>3.4</v>
      </c>
      <c r="BY85" s="113">
        <v>98</v>
      </c>
      <c r="BZ85" s="113">
        <v>100</v>
      </c>
      <c r="CA85" s="113">
        <v>98</v>
      </c>
      <c r="CB85" s="113">
        <v>100</v>
      </c>
      <c r="CC85" s="113"/>
      <c r="CD85" s="113"/>
      <c r="CE85" s="113"/>
      <c r="CF85" s="113"/>
      <c r="CG85" s="186"/>
      <c r="CH85" s="186"/>
      <c r="CI85" s="113">
        <v>8</v>
      </c>
      <c r="CJ85" s="113">
        <v>10</v>
      </c>
      <c r="CK85" s="173">
        <v>0</v>
      </c>
    </row>
    <row r="86" spans="1:89" x14ac:dyDescent="0.2">
      <c r="A86" s="184">
        <v>87</v>
      </c>
      <c r="B86" s="36">
        <v>87</v>
      </c>
      <c r="C86" t="s">
        <v>357</v>
      </c>
      <c r="D86" s="185" t="s">
        <v>358</v>
      </c>
      <c r="E86" s="186">
        <v>13</v>
      </c>
      <c r="F86" s="187" t="s">
        <v>110</v>
      </c>
      <c r="G86" s="187" t="s">
        <v>111</v>
      </c>
      <c r="H86" s="187"/>
      <c r="I86" s="188" t="s">
        <v>93</v>
      </c>
      <c r="J86" s="188" t="s">
        <v>235</v>
      </c>
      <c r="K86" s="188" t="s">
        <v>228</v>
      </c>
      <c r="L86" s="188" t="s">
        <v>115</v>
      </c>
      <c r="M86" s="188" t="s">
        <v>200</v>
      </c>
      <c r="N86" s="188" t="s">
        <v>337</v>
      </c>
      <c r="O86" s="188" t="s">
        <v>337</v>
      </c>
      <c r="P86" s="189">
        <v>43143</v>
      </c>
      <c r="Q86" s="113" t="s">
        <v>88</v>
      </c>
      <c r="R86" s="194" t="s">
        <v>359</v>
      </c>
      <c r="S86" s="190">
        <v>13</v>
      </c>
      <c r="T86" s="113" t="s">
        <v>98</v>
      </c>
      <c r="U86" s="113">
        <v>165</v>
      </c>
      <c r="V86" s="113">
        <v>55</v>
      </c>
      <c r="W86" s="113">
        <v>20.2</v>
      </c>
      <c r="X86" s="113"/>
      <c r="Y86" s="113"/>
      <c r="Z86" s="191">
        <v>0.9375</v>
      </c>
      <c r="AA86" s="191">
        <v>0.2986111111111111</v>
      </c>
      <c r="AB86" s="113">
        <v>504</v>
      </c>
      <c r="AC86" s="113">
        <v>441.5</v>
      </c>
      <c r="AD86" s="113">
        <v>88</v>
      </c>
      <c r="AE86" s="113">
        <v>62.8</v>
      </c>
      <c r="AF86" s="113"/>
      <c r="AG86" s="192">
        <v>16.100000000000001</v>
      </c>
      <c r="AH86" s="192">
        <v>149.5</v>
      </c>
      <c r="AI86" s="192">
        <v>15.2</v>
      </c>
      <c r="AJ86" s="192">
        <v>2.9</v>
      </c>
      <c r="AK86" s="192">
        <v>56.1</v>
      </c>
      <c r="AL86" s="192">
        <v>16.8</v>
      </c>
      <c r="AM86" s="192">
        <v>24.2</v>
      </c>
      <c r="AN86" s="192">
        <v>42</v>
      </c>
      <c r="AO86" s="192">
        <v>13</v>
      </c>
      <c r="AP86" s="193">
        <v>1.5</v>
      </c>
      <c r="AQ86" s="192">
        <v>84</v>
      </c>
      <c r="AR86" s="192">
        <v>11.4</v>
      </c>
      <c r="AS86" s="113">
        <v>66.2</v>
      </c>
      <c r="AT86" s="113">
        <v>72.900000000000006</v>
      </c>
      <c r="AU86" s="98">
        <v>1.766704416761042</v>
      </c>
      <c r="AV86" s="98">
        <v>1.9705549263873159</v>
      </c>
      <c r="AW86" s="113">
        <v>0</v>
      </c>
      <c r="AX86" s="113">
        <v>0</v>
      </c>
      <c r="AY86" s="113">
        <v>0</v>
      </c>
      <c r="AZ86" s="113">
        <v>0</v>
      </c>
      <c r="BA86" s="113">
        <v>0</v>
      </c>
      <c r="BB86" s="113">
        <v>2</v>
      </c>
      <c r="BC86" s="113">
        <v>13</v>
      </c>
      <c r="BD86" s="113">
        <v>15</v>
      </c>
      <c r="BE86" s="173">
        <v>14.7</v>
      </c>
      <c r="BF86" s="113">
        <v>20.8</v>
      </c>
      <c r="BG86" s="113">
        <v>2</v>
      </c>
      <c r="BH86" s="113">
        <v>1.7</v>
      </c>
      <c r="BI86" s="113">
        <v>2.2000000000000002</v>
      </c>
      <c r="BJ86" s="113">
        <v>5.3</v>
      </c>
      <c r="BK86" s="113">
        <v>1.2</v>
      </c>
      <c r="BL86" s="113">
        <v>0</v>
      </c>
      <c r="BM86" s="113">
        <v>2</v>
      </c>
      <c r="BN86" s="113">
        <v>0.3</v>
      </c>
      <c r="BO86" s="113">
        <v>76</v>
      </c>
      <c r="BP86" s="113">
        <v>96.4</v>
      </c>
      <c r="BQ86" s="113">
        <v>6.5</v>
      </c>
      <c r="BR86" s="113">
        <v>81</v>
      </c>
      <c r="BS86" s="113">
        <v>122</v>
      </c>
      <c r="BT86" s="113">
        <v>57</v>
      </c>
      <c r="BU86" s="113">
        <v>145.1</v>
      </c>
      <c r="BV86" s="113">
        <v>31.5</v>
      </c>
      <c r="BW86" s="113">
        <v>43</v>
      </c>
      <c r="BX86" s="113">
        <v>3</v>
      </c>
      <c r="BY86" s="113">
        <v>85.9</v>
      </c>
      <c r="BZ86" s="113">
        <v>85.9</v>
      </c>
      <c r="CA86" s="113">
        <v>100</v>
      </c>
      <c r="CB86" s="113">
        <v>100</v>
      </c>
      <c r="CC86" s="113"/>
      <c r="CD86" s="113"/>
      <c r="CE86" s="113"/>
      <c r="CF86" s="113"/>
      <c r="CG86" s="186"/>
      <c r="CH86" s="186"/>
      <c r="CI86" s="113">
        <v>10</v>
      </c>
      <c r="CJ86" s="113">
        <v>10</v>
      </c>
      <c r="CK86" s="173">
        <v>0</v>
      </c>
    </row>
    <row r="87" spans="1:89" x14ac:dyDescent="0.2">
      <c r="A87" s="184">
        <v>88</v>
      </c>
      <c r="B87" s="36">
        <v>88</v>
      </c>
      <c r="C87" t="s">
        <v>360</v>
      </c>
      <c r="D87" s="185" t="s">
        <v>361</v>
      </c>
      <c r="E87" s="186">
        <v>14</v>
      </c>
      <c r="F87" s="187" t="s">
        <v>110</v>
      </c>
      <c r="G87" s="187" t="s">
        <v>111</v>
      </c>
      <c r="H87" s="187"/>
      <c r="I87" s="188" t="s">
        <v>94</v>
      </c>
      <c r="J87" s="188" t="s">
        <v>93</v>
      </c>
      <c r="K87" s="188" t="s">
        <v>96</v>
      </c>
      <c r="L87" s="188" t="s">
        <v>337</v>
      </c>
      <c r="M87" s="188" t="s">
        <v>337</v>
      </c>
      <c r="N87" s="188" t="s">
        <v>337</v>
      </c>
      <c r="O87" s="188" t="s">
        <v>337</v>
      </c>
      <c r="P87" s="189">
        <v>43131</v>
      </c>
      <c r="Q87" s="113" t="s">
        <v>88</v>
      </c>
      <c r="R87" s="194" t="s">
        <v>362</v>
      </c>
      <c r="S87" s="190">
        <v>14</v>
      </c>
      <c r="T87" s="113" t="s">
        <v>90</v>
      </c>
      <c r="U87" s="113">
        <v>163</v>
      </c>
      <c r="V87" s="113">
        <v>64</v>
      </c>
      <c r="W87" s="113">
        <v>24.1</v>
      </c>
      <c r="X87" s="113"/>
      <c r="Y87" s="113"/>
      <c r="Z87" s="191">
        <v>0.92986111111111114</v>
      </c>
      <c r="AA87" s="191">
        <v>0.3430555555555555</v>
      </c>
      <c r="AB87" s="113">
        <v>583</v>
      </c>
      <c r="AC87" s="113">
        <v>573</v>
      </c>
      <c r="AD87" s="113">
        <v>98</v>
      </c>
      <c r="AE87" s="113">
        <v>10.199999999999999</v>
      </c>
      <c r="AF87" s="113"/>
      <c r="AG87" s="192">
        <v>11.8</v>
      </c>
      <c r="AH87" s="192">
        <v>102.5</v>
      </c>
      <c r="AI87" s="192">
        <v>3.7</v>
      </c>
      <c r="AJ87" s="192">
        <v>1.8</v>
      </c>
      <c r="AK87" s="192">
        <v>58.1</v>
      </c>
      <c r="AL87" s="192">
        <v>18.7</v>
      </c>
      <c r="AM87" s="192">
        <v>21.4</v>
      </c>
      <c r="AN87" s="192">
        <v>69</v>
      </c>
      <c r="AO87" s="192">
        <v>18</v>
      </c>
      <c r="AP87" s="193">
        <v>1.9</v>
      </c>
      <c r="AQ87" s="192">
        <v>124</v>
      </c>
      <c r="AR87" s="192">
        <v>13</v>
      </c>
      <c r="AS87" s="113">
        <v>90.4</v>
      </c>
      <c r="AT87" s="113">
        <v>76.8</v>
      </c>
      <c r="AU87" s="98">
        <v>1.8848167539267016</v>
      </c>
      <c r="AV87" s="98">
        <v>2.0837696335078535</v>
      </c>
      <c r="AW87" s="113">
        <v>0</v>
      </c>
      <c r="AX87" s="113">
        <v>0</v>
      </c>
      <c r="AY87" s="113">
        <v>0</v>
      </c>
      <c r="AZ87" s="113">
        <v>0</v>
      </c>
      <c r="BA87" s="113">
        <v>0</v>
      </c>
      <c r="BB87" s="113">
        <v>1</v>
      </c>
      <c r="BC87" s="113">
        <v>45</v>
      </c>
      <c r="BD87" s="113">
        <v>46</v>
      </c>
      <c r="BE87" s="173">
        <v>26.2</v>
      </c>
      <c r="BF87" s="113">
        <v>18.600000000000001</v>
      </c>
      <c r="BG87" s="113">
        <v>4.8</v>
      </c>
      <c r="BH87" s="113">
        <v>11.3</v>
      </c>
      <c r="BI87" s="113">
        <v>3.1</v>
      </c>
      <c r="BJ87" s="113">
        <v>5.8</v>
      </c>
      <c r="BK87" s="113">
        <v>4.0999999999999996</v>
      </c>
      <c r="BL87" s="113">
        <v>5.0999999999999996</v>
      </c>
      <c r="BM87" s="113">
        <v>11</v>
      </c>
      <c r="BN87" s="113">
        <v>1.2</v>
      </c>
      <c r="BO87" s="113">
        <v>85</v>
      </c>
      <c r="BP87" s="113">
        <v>96.7</v>
      </c>
      <c r="BQ87" s="113">
        <v>3.3</v>
      </c>
      <c r="BR87" s="113">
        <v>77</v>
      </c>
      <c r="BS87" s="113">
        <v>109</v>
      </c>
      <c r="BT87" s="113">
        <v>33</v>
      </c>
      <c r="BU87" s="113">
        <v>60.4</v>
      </c>
      <c r="BV87" s="113">
        <v>35.700000000000003</v>
      </c>
      <c r="BW87" s="113">
        <v>10.6</v>
      </c>
      <c r="BX87" s="113">
        <v>3.8</v>
      </c>
      <c r="BY87" s="113">
        <v>91.3</v>
      </c>
      <c r="BZ87" s="113">
        <v>91.3</v>
      </c>
      <c r="CA87" s="113">
        <v>100</v>
      </c>
      <c r="CB87" s="113">
        <v>100</v>
      </c>
      <c r="CC87" s="113" t="s">
        <v>77</v>
      </c>
      <c r="CD87" s="113"/>
      <c r="CE87" s="113" t="s">
        <v>79</v>
      </c>
      <c r="CF87" s="113"/>
      <c r="CG87" s="186"/>
      <c r="CH87" s="186"/>
      <c r="CI87" s="113">
        <v>8</v>
      </c>
      <c r="CJ87" s="113">
        <v>8</v>
      </c>
      <c r="CK87" s="173">
        <v>0</v>
      </c>
    </row>
    <row r="88" spans="1:89" x14ac:dyDescent="0.2">
      <c r="A88" s="184">
        <v>89</v>
      </c>
      <c r="B88" s="36">
        <v>89</v>
      </c>
      <c r="C88" t="s">
        <v>363</v>
      </c>
      <c r="D88" s="185" t="s">
        <v>364</v>
      </c>
      <c r="E88" s="186">
        <v>17</v>
      </c>
      <c r="F88" s="187" t="s">
        <v>110</v>
      </c>
      <c r="G88" s="187" t="s">
        <v>111</v>
      </c>
      <c r="H88" s="187"/>
      <c r="I88" s="188" t="s">
        <v>115</v>
      </c>
      <c r="J88" s="188" t="s">
        <v>93</v>
      </c>
      <c r="K88" s="188" t="s">
        <v>337</v>
      </c>
      <c r="L88" s="188" t="s">
        <v>337</v>
      </c>
      <c r="M88" s="188" t="s">
        <v>337</v>
      </c>
      <c r="N88" s="188" t="s">
        <v>337</v>
      </c>
      <c r="O88" s="188" t="s">
        <v>337</v>
      </c>
      <c r="P88" s="189">
        <v>43129</v>
      </c>
      <c r="Q88" s="113" t="s">
        <v>88</v>
      </c>
      <c r="R88" s="194" t="s">
        <v>365</v>
      </c>
      <c r="S88" s="190">
        <v>17</v>
      </c>
      <c r="T88" s="113" t="s">
        <v>90</v>
      </c>
      <c r="U88" s="113">
        <v>155</v>
      </c>
      <c r="V88" s="113">
        <v>50</v>
      </c>
      <c r="W88" s="113">
        <v>20.8</v>
      </c>
      <c r="X88" s="113"/>
      <c r="Y88" s="113"/>
      <c r="Z88" s="191">
        <v>0.89583333333333337</v>
      </c>
      <c r="AA88" s="191">
        <v>0.30486111111111108</v>
      </c>
      <c r="AB88" s="113">
        <v>575.5</v>
      </c>
      <c r="AC88" s="113">
        <v>467</v>
      </c>
      <c r="AD88" s="113">
        <v>81</v>
      </c>
      <c r="AE88" s="113">
        <v>108.5</v>
      </c>
      <c r="AF88" s="113"/>
      <c r="AG88" s="192">
        <v>13.4</v>
      </c>
      <c r="AH88" s="192">
        <v>129.5</v>
      </c>
      <c r="AI88" s="192">
        <v>20.7</v>
      </c>
      <c r="AJ88" s="192">
        <v>4.5</v>
      </c>
      <c r="AK88" s="192">
        <v>51.7</v>
      </c>
      <c r="AL88" s="192">
        <v>23.4</v>
      </c>
      <c r="AM88" s="192">
        <v>20.3</v>
      </c>
      <c r="AN88" s="192">
        <v>70</v>
      </c>
      <c r="AO88" s="192">
        <v>12</v>
      </c>
      <c r="AP88" s="193">
        <v>1.3</v>
      </c>
      <c r="AQ88" s="192">
        <v>53</v>
      </c>
      <c r="AR88" s="192">
        <v>6.8</v>
      </c>
      <c r="AS88" s="113">
        <v>90.3</v>
      </c>
      <c r="AT88" s="113">
        <v>75.099999999999994</v>
      </c>
      <c r="AU88" s="98">
        <v>1.5417558886509637</v>
      </c>
      <c r="AV88" s="98">
        <v>1.708779443254818</v>
      </c>
      <c r="AW88" s="113">
        <v>0</v>
      </c>
      <c r="AX88" s="113">
        <v>0</v>
      </c>
      <c r="AY88" s="113">
        <v>0.4</v>
      </c>
      <c r="AZ88" s="113">
        <v>0</v>
      </c>
      <c r="BA88" s="113">
        <v>0</v>
      </c>
      <c r="BB88" s="113">
        <v>0</v>
      </c>
      <c r="BC88" s="113">
        <v>18</v>
      </c>
      <c r="BD88" s="113">
        <v>18</v>
      </c>
      <c r="BE88" s="113"/>
      <c r="BF88" s="113">
        <v>22.2</v>
      </c>
      <c r="BG88" s="113">
        <v>2.2999999999999998</v>
      </c>
      <c r="BH88" s="113">
        <v>2.5</v>
      </c>
      <c r="BI88" s="113">
        <v>2.2999999999999998</v>
      </c>
      <c r="BJ88" s="113">
        <v>2.2000000000000002</v>
      </c>
      <c r="BK88" s="113">
        <v>3</v>
      </c>
      <c r="BL88" s="113">
        <v>5</v>
      </c>
      <c r="BM88" s="113">
        <v>0</v>
      </c>
      <c r="BN88" s="113">
        <v>0</v>
      </c>
      <c r="BO88" s="113">
        <v>96</v>
      </c>
      <c r="BP88" s="113">
        <v>98.2</v>
      </c>
      <c r="BQ88" s="113">
        <v>0</v>
      </c>
      <c r="BR88" s="113">
        <v>66</v>
      </c>
      <c r="BS88" s="113">
        <v>113</v>
      </c>
      <c r="BT88" s="113">
        <v>52</v>
      </c>
      <c r="BU88" s="113">
        <v>0.4</v>
      </c>
      <c r="BV88" s="113">
        <v>57.1</v>
      </c>
      <c r="BW88" s="113">
        <v>12.6</v>
      </c>
      <c r="BX88" s="113"/>
      <c r="BY88" s="113">
        <v>99.9</v>
      </c>
      <c r="BZ88" s="113">
        <v>99.9</v>
      </c>
      <c r="CA88" s="113">
        <v>100</v>
      </c>
      <c r="CB88" s="113">
        <v>100</v>
      </c>
      <c r="CC88" s="113"/>
      <c r="CD88" s="113"/>
      <c r="CE88" s="113"/>
      <c r="CF88" s="113"/>
      <c r="CG88" s="186"/>
      <c r="CH88" s="186"/>
      <c r="CI88" s="113">
        <v>8</v>
      </c>
      <c r="CJ88" s="113">
        <v>9</v>
      </c>
      <c r="CK88" s="173">
        <v>0</v>
      </c>
    </row>
    <row r="89" spans="1:89" x14ac:dyDescent="0.2">
      <c r="A89" s="184">
        <v>90</v>
      </c>
      <c r="B89" s="36">
        <v>90</v>
      </c>
      <c r="C89" t="s">
        <v>366</v>
      </c>
      <c r="D89" s="185" t="s">
        <v>367</v>
      </c>
      <c r="E89" s="186">
        <v>12</v>
      </c>
      <c r="F89" s="187"/>
      <c r="G89" s="187"/>
      <c r="H89" s="187"/>
      <c r="I89" s="188" t="s">
        <v>93</v>
      </c>
      <c r="J89" s="188" t="s">
        <v>337</v>
      </c>
      <c r="K89" s="188" t="s">
        <v>337</v>
      </c>
      <c r="L89" s="188" t="s">
        <v>337</v>
      </c>
      <c r="M89" s="188" t="s">
        <v>337</v>
      </c>
      <c r="N89" s="188" t="s">
        <v>337</v>
      </c>
      <c r="O89" s="188" t="s">
        <v>337</v>
      </c>
      <c r="P89" s="189">
        <v>43825</v>
      </c>
      <c r="Q89" s="113" t="s">
        <v>88</v>
      </c>
      <c r="R89" s="194" t="s">
        <v>368</v>
      </c>
      <c r="S89" s="190">
        <v>12</v>
      </c>
      <c r="T89" s="113" t="s">
        <v>98</v>
      </c>
      <c r="U89" s="113">
        <v>145</v>
      </c>
      <c r="V89" s="113">
        <v>29</v>
      </c>
      <c r="W89" s="113">
        <v>13.8</v>
      </c>
      <c r="X89" s="113"/>
      <c r="Y89" s="113"/>
      <c r="Z89" s="191">
        <v>0.94374999999999998</v>
      </c>
      <c r="AA89" s="191">
        <v>0.43124999999999997</v>
      </c>
      <c r="AB89" s="113">
        <v>672.5</v>
      </c>
      <c r="AC89" s="113">
        <v>655</v>
      </c>
      <c r="AD89" s="113">
        <v>97</v>
      </c>
      <c r="AE89" s="113">
        <v>17.5</v>
      </c>
      <c r="AF89" s="113"/>
      <c r="AG89" s="192">
        <v>29.5</v>
      </c>
      <c r="AH89" s="192">
        <v>61</v>
      </c>
      <c r="AI89" s="192">
        <v>6.7</v>
      </c>
      <c r="AJ89" s="192">
        <v>5.6</v>
      </c>
      <c r="AK89" s="192">
        <v>51.9</v>
      </c>
      <c r="AL89" s="192">
        <v>13.7</v>
      </c>
      <c r="AM89" s="192">
        <v>28.8</v>
      </c>
      <c r="AN89" s="192">
        <v>81</v>
      </c>
      <c r="AO89" s="192">
        <v>26</v>
      </c>
      <c r="AP89" s="193">
        <v>2.2999999999999998</v>
      </c>
      <c r="AQ89" s="192">
        <v>161</v>
      </c>
      <c r="AR89" s="192">
        <v>14.7</v>
      </c>
      <c r="AS89" s="113">
        <v>109.8</v>
      </c>
      <c r="AT89" s="113">
        <v>65.599999999999994</v>
      </c>
      <c r="AU89" s="98">
        <v>2.3816793893129771</v>
      </c>
      <c r="AV89" s="98">
        <v>2.5923664122137406</v>
      </c>
      <c r="AW89" s="113">
        <v>0</v>
      </c>
      <c r="AX89" s="113">
        <v>0</v>
      </c>
      <c r="AY89" s="113">
        <v>0</v>
      </c>
      <c r="AZ89" s="113">
        <v>10</v>
      </c>
      <c r="BA89" s="113">
        <v>6</v>
      </c>
      <c r="BB89" s="113">
        <v>18</v>
      </c>
      <c r="BC89" s="113">
        <v>66</v>
      </c>
      <c r="BD89" s="113">
        <v>100</v>
      </c>
      <c r="BE89" s="173">
        <v>15.1</v>
      </c>
      <c r="BF89" s="113">
        <v>26</v>
      </c>
      <c r="BG89" s="113">
        <v>9.1999999999999993</v>
      </c>
      <c r="BH89" s="113">
        <v>15.3</v>
      </c>
      <c r="BI89" s="113">
        <v>6.7</v>
      </c>
      <c r="BJ89" s="113">
        <v>9.6</v>
      </c>
      <c r="BK89" s="113">
        <v>8.9</v>
      </c>
      <c r="BL89" s="113">
        <v>8.9</v>
      </c>
      <c r="BM89" s="113">
        <v>31</v>
      </c>
      <c r="BN89" s="113">
        <v>2.8</v>
      </c>
      <c r="BO89" s="113">
        <v>91</v>
      </c>
      <c r="BP89" s="113">
        <v>96.4</v>
      </c>
      <c r="BQ89" s="113">
        <v>0</v>
      </c>
      <c r="BR89" s="113">
        <v>58</v>
      </c>
      <c r="BS89" s="113">
        <v>98</v>
      </c>
      <c r="BT89" s="113">
        <v>42</v>
      </c>
      <c r="BU89" s="113">
        <v>24.6</v>
      </c>
      <c r="BV89" s="113">
        <v>10.1</v>
      </c>
      <c r="BW89" s="113">
        <v>2.4</v>
      </c>
      <c r="BX89" s="113">
        <v>3.3</v>
      </c>
      <c r="BY89" s="113">
        <v>87.8</v>
      </c>
      <c r="BZ89" s="113">
        <v>99.9</v>
      </c>
      <c r="CA89" s="113">
        <v>87.8</v>
      </c>
      <c r="CB89" s="113">
        <v>100</v>
      </c>
      <c r="CC89" s="113"/>
      <c r="CD89" s="113"/>
      <c r="CE89" s="113"/>
      <c r="CF89" s="113"/>
      <c r="CG89" s="186"/>
      <c r="CH89" s="186"/>
      <c r="CI89" s="113">
        <v>10</v>
      </c>
      <c r="CJ89" s="113">
        <v>10</v>
      </c>
      <c r="CK89" s="113">
        <v>3</v>
      </c>
    </row>
    <row r="90" spans="1:89" x14ac:dyDescent="0.2">
      <c r="A90" s="184">
        <v>91</v>
      </c>
      <c r="B90" s="36">
        <v>91</v>
      </c>
      <c r="C90" t="s">
        <v>369</v>
      </c>
      <c r="D90" s="185" t="s">
        <v>370</v>
      </c>
      <c r="E90" s="186">
        <v>6</v>
      </c>
      <c r="F90" s="187"/>
      <c r="G90" s="187"/>
      <c r="H90" s="187"/>
      <c r="I90" s="188" t="s">
        <v>94</v>
      </c>
      <c r="J90" s="188" t="s">
        <v>235</v>
      </c>
      <c r="K90" s="188" t="s">
        <v>115</v>
      </c>
      <c r="L90" s="188" t="s">
        <v>337</v>
      </c>
      <c r="M90" s="188" t="s">
        <v>337</v>
      </c>
      <c r="N90" s="188" t="s">
        <v>337</v>
      </c>
      <c r="O90" s="188" t="s">
        <v>337</v>
      </c>
      <c r="P90" s="189">
        <v>43822</v>
      </c>
      <c r="Q90" s="113" t="s">
        <v>88</v>
      </c>
      <c r="R90" s="194" t="s">
        <v>371</v>
      </c>
      <c r="S90" s="190">
        <v>6</v>
      </c>
      <c r="T90" s="113" t="s">
        <v>90</v>
      </c>
      <c r="U90" s="113">
        <v>110</v>
      </c>
      <c r="V90" s="113">
        <v>19</v>
      </c>
      <c r="W90" s="113">
        <v>15.7</v>
      </c>
      <c r="X90" s="113"/>
      <c r="Y90" s="113"/>
      <c r="Z90" s="191">
        <v>0.9277777777777777</v>
      </c>
      <c r="AA90" s="191">
        <v>0.39444444444444443</v>
      </c>
      <c r="AB90" s="113">
        <v>636</v>
      </c>
      <c r="AC90" s="113">
        <v>580</v>
      </c>
      <c r="AD90" s="113">
        <v>91</v>
      </c>
      <c r="AE90" s="113">
        <v>56</v>
      </c>
      <c r="AF90" s="113"/>
      <c r="AG90" s="192">
        <v>36.5</v>
      </c>
      <c r="AH90" s="192">
        <v>72</v>
      </c>
      <c r="AI90" s="192">
        <v>13.8</v>
      </c>
      <c r="AJ90" s="192">
        <v>4.0999999999999996</v>
      </c>
      <c r="AK90" s="192">
        <v>53.2</v>
      </c>
      <c r="AL90" s="192">
        <v>21.4</v>
      </c>
      <c r="AM90" s="192">
        <v>21.3</v>
      </c>
      <c r="AN90" s="192">
        <v>63</v>
      </c>
      <c r="AO90" s="192">
        <v>20</v>
      </c>
      <c r="AP90" s="193">
        <v>1.9</v>
      </c>
      <c r="AQ90" s="192">
        <v>202</v>
      </c>
      <c r="AR90" s="192">
        <v>20.9</v>
      </c>
      <c r="AS90" s="113">
        <v>84.3</v>
      </c>
      <c r="AT90" s="113">
        <v>74.599999999999994</v>
      </c>
      <c r="AU90" s="98">
        <v>2.0689655172413794</v>
      </c>
      <c r="AV90" s="98">
        <v>2.2655172413793103</v>
      </c>
      <c r="AW90" s="113">
        <v>27</v>
      </c>
      <c r="AX90" s="113">
        <v>2.8</v>
      </c>
      <c r="AY90" s="113">
        <v>1.3</v>
      </c>
      <c r="AZ90" s="113">
        <v>6</v>
      </c>
      <c r="BA90" s="113">
        <v>1</v>
      </c>
      <c r="BB90" s="113">
        <v>1</v>
      </c>
      <c r="BC90" s="113">
        <v>61</v>
      </c>
      <c r="BD90" s="113">
        <v>69</v>
      </c>
      <c r="BE90" s="173">
        <v>12.3</v>
      </c>
      <c r="BF90" s="113">
        <v>29.8</v>
      </c>
      <c r="BG90" s="113">
        <v>7.1</v>
      </c>
      <c r="BH90" s="113">
        <v>24.3</v>
      </c>
      <c r="BI90" s="113">
        <v>2.5</v>
      </c>
      <c r="BJ90" s="113">
        <v>8.6999999999999993</v>
      </c>
      <c r="BK90" s="113">
        <v>5.3</v>
      </c>
      <c r="BL90" s="113">
        <v>8.5</v>
      </c>
      <c r="BM90" s="113">
        <v>12</v>
      </c>
      <c r="BN90" s="113">
        <v>1.2</v>
      </c>
      <c r="BO90" s="113">
        <v>92</v>
      </c>
      <c r="BP90" s="113">
        <v>96.4</v>
      </c>
      <c r="BQ90" s="113">
        <v>0</v>
      </c>
      <c r="BR90" s="113">
        <v>83</v>
      </c>
      <c r="BS90" s="113">
        <v>122</v>
      </c>
      <c r="BT90" s="113">
        <v>60</v>
      </c>
      <c r="BU90" s="113">
        <v>16.3</v>
      </c>
      <c r="BV90" s="113">
        <v>39</v>
      </c>
      <c r="BW90" s="113">
        <v>14.8</v>
      </c>
      <c r="BX90" s="113">
        <v>3.6</v>
      </c>
      <c r="BY90" s="113">
        <v>96.8</v>
      </c>
      <c r="BZ90" s="113">
        <v>98.3</v>
      </c>
      <c r="CA90" s="113">
        <v>96.8</v>
      </c>
      <c r="CB90" s="113">
        <v>100</v>
      </c>
      <c r="CC90" s="113"/>
      <c r="CD90" s="113"/>
      <c r="CE90" s="113"/>
      <c r="CF90" s="113"/>
      <c r="CG90" s="186"/>
      <c r="CH90" s="186"/>
      <c r="CI90" s="113">
        <v>10</v>
      </c>
      <c r="CJ90" s="113">
        <v>10</v>
      </c>
      <c r="CK90" s="113">
        <v>2</v>
      </c>
    </row>
    <row r="91" spans="1:89" x14ac:dyDescent="0.2">
      <c r="A91" s="184">
        <v>92</v>
      </c>
      <c r="B91" s="36">
        <v>92</v>
      </c>
      <c r="C91" t="s">
        <v>372</v>
      </c>
      <c r="D91" s="185" t="s">
        <v>373</v>
      </c>
      <c r="E91" s="186">
        <v>15</v>
      </c>
      <c r="F91" s="187"/>
      <c r="G91" s="187"/>
      <c r="H91" s="187"/>
      <c r="I91" s="188" t="s">
        <v>115</v>
      </c>
      <c r="J91" s="188" t="s">
        <v>228</v>
      </c>
      <c r="K91" s="188" t="s">
        <v>337</v>
      </c>
      <c r="L91" s="188" t="s">
        <v>337</v>
      </c>
      <c r="M91" s="188" t="s">
        <v>337</v>
      </c>
      <c r="N91" s="188" t="s">
        <v>337</v>
      </c>
      <c r="O91" s="188" t="s">
        <v>337</v>
      </c>
      <c r="P91" s="189">
        <v>43823</v>
      </c>
      <c r="Q91" s="113" t="s">
        <v>88</v>
      </c>
      <c r="R91" s="194" t="s">
        <v>374</v>
      </c>
      <c r="S91" s="190">
        <v>15</v>
      </c>
      <c r="T91" s="113" t="s">
        <v>98</v>
      </c>
      <c r="U91" s="113">
        <v>175</v>
      </c>
      <c r="V91" s="113">
        <v>57</v>
      </c>
      <c r="W91" s="113">
        <v>18.600000000000001</v>
      </c>
      <c r="X91" s="113"/>
      <c r="Y91" s="113"/>
      <c r="Z91" s="191">
        <v>2.0833333333333332E-2</v>
      </c>
      <c r="AA91" s="191">
        <v>0.31944444444444448</v>
      </c>
      <c r="AB91" s="113">
        <v>353.5</v>
      </c>
      <c r="AC91" s="113">
        <v>338.5</v>
      </c>
      <c r="AD91" s="113">
        <v>96</v>
      </c>
      <c r="AE91" s="113">
        <v>15</v>
      </c>
      <c r="AF91" s="113"/>
      <c r="AG91" s="192">
        <v>76.5</v>
      </c>
      <c r="AH91" s="192">
        <v>66</v>
      </c>
      <c r="AI91" s="192">
        <v>21.3</v>
      </c>
      <c r="AJ91" s="192">
        <v>2.4</v>
      </c>
      <c r="AK91" s="192">
        <v>44.5</v>
      </c>
      <c r="AL91" s="192">
        <v>25.7</v>
      </c>
      <c r="AM91" s="192">
        <v>27.5</v>
      </c>
      <c r="AN91" s="192">
        <v>47</v>
      </c>
      <c r="AO91" s="192">
        <v>20</v>
      </c>
      <c r="AP91" s="193">
        <v>3.4</v>
      </c>
      <c r="AQ91" s="192">
        <v>50</v>
      </c>
      <c r="AR91" s="192">
        <v>8.9</v>
      </c>
      <c r="AS91" s="113">
        <v>74.5</v>
      </c>
      <c r="AT91" s="113">
        <v>70.2</v>
      </c>
      <c r="AU91" s="98">
        <v>3.5450516986706058</v>
      </c>
      <c r="AV91" s="98">
        <v>4.1477104874446082</v>
      </c>
      <c r="AW91" s="113">
        <v>0</v>
      </c>
      <c r="AX91" s="113">
        <v>0</v>
      </c>
      <c r="AY91" s="113">
        <v>0</v>
      </c>
      <c r="AZ91" s="113">
        <v>0</v>
      </c>
      <c r="BA91" s="113">
        <v>0</v>
      </c>
      <c r="BB91" s="113">
        <v>2</v>
      </c>
      <c r="BC91" s="113">
        <v>13</v>
      </c>
      <c r="BD91" s="113">
        <v>15</v>
      </c>
      <c r="BE91" s="173">
        <v>10.8</v>
      </c>
      <c r="BF91" s="113">
        <v>20.3</v>
      </c>
      <c r="BG91" s="113">
        <v>2.7</v>
      </c>
      <c r="BH91" s="113">
        <v>3.2</v>
      </c>
      <c r="BI91" s="113">
        <v>2.4</v>
      </c>
      <c r="BJ91" s="113">
        <v>3.9</v>
      </c>
      <c r="BK91" s="113">
        <v>1.8</v>
      </c>
      <c r="BL91" s="113">
        <v>3</v>
      </c>
      <c r="BM91" s="113">
        <v>8</v>
      </c>
      <c r="BN91" s="113">
        <v>1.2</v>
      </c>
      <c r="BO91" s="113">
        <v>93</v>
      </c>
      <c r="BP91" s="113">
        <v>96</v>
      </c>
      <c r="BQ91" s="113">
        <v>0</v>
      </c>
      <c r="BR91" s="113">
        <v>58</v>
      </c>
      <c r="BS91" s="113">
        <v>116</v>
      </c>
      <c r="BT91" s="113">
        <v>49</v>
      </c>
      <c r="BU91" s="113">
        <v>3.5</v>
      </c>
      <c r="BV91" s="113">
        <v>4.4000000000000004</v>
      </c>
      <c r="BW91" s="113">
        <v>18.899999999999999</v>
      </c>
      <c r="BX91" s="113">
        <v>3.1</v>
      </c>
      <c r="BY91" s="113">
        <v>72.3</v>
      </c>
      <c r="BZ91" s="113">
        <v>99.8</v>
      </c>
      <c r="CA91" s="113">
        <v>72.3</v>
      </c>
      <c r="CB91" s="113">
        <v>100</v>
      </c>
      <c r="CC91" s="113"/>
      <c r="CD91" s="113"/>
      <c r="CE91" s="113"/>
      <c r="CF91" s="113"/>
      <c r="CG91" s="186"/>
      <c r="CH91" s="186"/>
      <c r="CI91" s="113">
        <v>8</v>
      </c>
      <c r="CJ91" s="113">
        <v>8</v>
      </c>
      <c r="CK91" s="113">
        <v>0</v>
      </c>
    </row>
    <row r="92" spans="1:89" x14ac:dyDescent="0.2">
      <c r="A92" s="184">
        <v>93</v>
      </c>
      <c r="B92" s="36">
        <v>93</v>
      </c>
      <c r="C92" t="s">
        <v>375</v>
      </c>
      <c r="D92" s="185" t="s">
        <v>376</v>
      </c>
      <c r="E92" s="186">
        <v>15</v>
      </c>
      <c r="F92" s="187"/>
      <c r="G92" s="187"/>
      <c r="H92" s="187"/>
      <c r="I92" s="188" t="s">
        <v>115</v>
      </c>
      <c r="J92" s="188" t="s">
        <v>228</v>
      </c>
      <c r="K92" s="188" t="s">
        <v>337</v>
      </c>
      <c r="L92" s="188" t="s">
        <v>337</v>
      </c>
      <c r="M92" s="188" t="s">
        <v>337</v>
      </c>
      <c r="N92" s="188" t="s">
        <v>337</v>
      </c>
      <c r="O92" s="188" t="s">
        <v>337</v>
      </c>
      <c r="P92" s="189">
        <v>43819</v>
      </c>
      <c r="Q92" s="113" t="s">
        <v>88</v>
      </c>
      <c r="R92" s="194" t="s">
        <v>377</v>
      </c>
      <c r="S92" s="190">
        <v>15</v>
      </c>
      <c r="T92" s="113" t="s">
        <v>98</v>
      </c>
      <c r="U92" s="113">
        <v>175</v>
      </c>
      <c r="V92" s="113">
        <v>55</v>
      </c>
      <c r="W92" s="113">
        <v>18</v>
      </c>
      <c r="X92" s="113"/>
      <c r="Y92" s="113"/>
      <c r="Z92" s="191">
        <v>0.87430555555555556</v>
      </c>
      <c r="AA92" s="191">
        <v>0.2902777777777778</v>
      </c>
      <c r="AB92" s="113">
        <v>588</v>
      </c>
      <c r="AC92" s="113">
        <v>544</v>
      </c>
      <c r="AD92" s="113">
        <v>93</v>
      </c>
      <c r="AE92" s="113">
        <v>44</v>
      </c>
      <c r="AF92" s="113"/>
      <c r="AG92" s="192">
        <v>11</v>
      </c>
      <c r="AH92" s="192">
        <v>52</v>
      </c>
      <c r="AI92" s="192">
        <v>9.1999999999999993</v>
      </c>
      <c r="AJ92" s="192">
        <v>4</v>
      </c>
      <c r="AK92" s="192">
        <v>53.1</v>
      </c>
      <c r="AL92" s="192">
        <v>17.2</v>
      </c>
      <c r="AM92" s="192">
        <v>25.6</v>
      </c>
      <c r="AN92" s="192">
        <v>84</v>
      </c>
      <c r="AO92" s="192">
        <v>35</v>
      </c>
      <c r="AP92" s="193">
        <v>3.6</v>
      </c>
      <c r="AQ92" s="192">
        <v>118</v>
      </c>
      <c r="AR92" s="192">
        <v>13</v>
      </c>
      <c r="AS92" s="113">
        <v>109.6</v>
      </c>
      <c r="AT92" s="113">
        <v>70.3</v>
      </c>
      <c r="AU92" s="98">
        <v>3.8602941176470589</v>
      </c>
      <c r="AV92" s="98">
        <v>4.257352941176471</v>
      </c>
      <c r="AW92" s="113">
        <v>5</v>
      </c>
      <c r="AX92" s="113">
        <v>0.6</v>
      </c>
      <c r="AY92" s="113">
        <v>0.3</v>
      </c>
      <c r="AZ92" s="113">
        <v>4</v>
      </c>
      <c r="BA92" s="113">
        <v>4</v>
      </c>
      <c r="BB92" s="113">
        <v>7</v>
      </c>
      <c r="BC92" s="113">
        <v>60</v>
      </c>
      <c r="BD92" s="113">
        <v>75</v>
      </c>
      <c r="BE92" s="173">
        <v>14.4</v>
      </c>
      <c r="BF92" s="113">
        <v>32.5</v>
      </c>
      <c r="BG92" s="113">
        <v>8.3000000000000007</v>
      </c>
      <c r="BH92" s="113">
        <v>12.9</v>
      </c>
      <c r="BI92" s="113">
        <v>6.7</v>
      </c>
      <c r="BJ92" s="113">
        <v>16.5</v>
      </c>
      <c r="BK92" s="113">
        <v>6.5</v>
      </c>
      <c r="BL92" s="113">
        <v>7.5</v>
      </c>
      <c r="BM92" s="113">
        <v>34</v>
      </c>
      <c r="BN92" s="113">
        <v>3.8</v>
      </c>
      <c r="BO92" s="113">
        <v>90</v>
      </c>
      <c r="BP92" s="113">
        <v>95.5</v>
      </c>
      <c r="BQ92" s="113">
        <v>0</v>
      </c>
      <c r="BR92" s="113">
        <v>53</v>
      </c>
      <c r="BS92" s="113">
        <v>109</v>
      </c>
      <c r="BT92" s="113">
        <v>41</v>
      </c>
      <c r="BU92" s="113">
        <v>19.2</v>
      </c>
      <c r="BV92" s="113">
        <v>47.1</v>
      </c>
      <c r="BW92" s="113">
        <v>10.1</v>
      </c>
      <c r="BX92" s="113">
        <v>3.8</v>
      </c>
      <c r="BY92" s="113">
        <v>99.8</v>
      </c>
      <c r="BZ92" s="113">
        <v>99.8</v>
      </c>
      <c r="CA92" s="113">
        <v>100</v>
      </c>
      <c r="CB92" s="113">
        <v>100</v>
      </c>
      <c r="CC92" s="113"/>
      <c r="CD92" s="113"/>
      <c r="CE92" s="113"/>
      <c r="CF92" s="113"/>
      <c r="CG92" s="186"/>
      <c r="CH92" s="186"/>
      <c r="CI92" s="113" t="s">
        <v>129</v>
      </c>
      <c r="CJ92" s="113">
        <v>10</v>
      </c>
      <c r="CK92" s="173">
        <v>0</v>
      </c>
    </row>
    <row r="93" spans="1:89" x14ac:dyDescent="0.2">
      <c r="A93" s="184">
        <v>94</v>
      </c>
      <c r="B93" s="36">
        <v>94</v>
      </c>
      <c r="C93" t="s">
        <v>378</v>
      </c>
      <c r="D93" s="185" t="s">
        <v>379</v>
      </c>
      <c r="E93" s="186">
        <v>12</v>
      </c>
      <c r="F93" s="187"/>
      <c r="G93" s="187"/>
      <c r="H93" s="187"/>
      <c r="I93" s="188" t="s">
        <v>94</v>
      </c>
      <c r="J93" s="188" t="s">
        <v>95</v>
      </c>
      <c r="K93" s="188" t="s">
        <v>115</v>
      </c>
      <c r="L93" s="188" t="s">
        <v>93</v>
      </c>
      <c r="M93" s="188" t="s">
        <v>337</v>
      </c>
      <c r="N93" s="188" t="s">
        <v>337</v>
      </c>
      <c r="O93" s="188" t="s">
        <v>337</v>
      </c>
      <c r="P93" s="189">
        <v>43803</v>
      </c>
      <c r="Q93" s="113" t="s">
        <v>88</v>
      </c>
      <c r="R93" s="194" t="s">
        <v>380</v>
      </c>
      <c r="S93" s="190">
        <v>12</v>
      </c>
      <c r="T93" s="113" t="s">
        <v>98</v>
      </c>
      <c r="U93" s="113">
        <v>160</v>
      </c>
      <c r="V93" s="113">
        <v>42</v>
      </c>
      <c r="W93" s="113">
        <v>16.399999999999999</v>
      </c>
      <c r="X93" s="113"/>
      <c r="Y93" s="113"/>
      <c r="Z93" s="191">
        <v>0.9159722222222223</v>
      </c>
      <c r="AA93" s="191">
        <v>0.30069444444444443</v>
      </c>
      <c r="AB93" s="113">
        <v>548.5</v>
      </c>
      <c r="AC93" s="113">
        <v>519</v>
      </c>
      <c r="AD93" s="113">
        <v>95</v>
      </c>
      <c r="AE93" s="113">
        <v>29.5</v>
      </c>
      <c r="AF93" s="113"/>
      <c r="AG93" s="192">
        <v>4.5</v>
      </c>
      <c r="AH93" s="192">
        <v>70.5</v>
      </c>
      <c r="AI93" s="192">
        <v>6.2</v>
      </c>
      <c r="AJ93" s="192">
        <v>6</v>
      </c>
      <c r="AK93" s="192">
        <v>52.2</v>
      </c>
      <c r="AL93" s="192">
        <v>15.3</v>
      </c>
      <c r="AM93" s="192">
        <v>26.5</v>
      </c>
      <c r="AN93" s="192">
        <v>61</v>
      </c>
      <c r="AO93" s="192">
        <v>31</v>
      </c>
      <c r="AP93" s="193">
        <v>3.4</v>
      </c>
      <c r="AQ93" s="192">
        <v>63</v>
      </c>
      <c r="AR93" s="192">
        <v>7.3</v>
      </c>
      <c r="AS93" s="113">
        <v>87.5</v>
      </c>
      <c r="AT93" s="113">
        <v>67.5</v>
      </c>
      <c r="AU93" s="98">
        <v>3.5838150289017343</v>
      </c>
      <c r="AV93" s="98">
        <v>3.9768786127167628</v>
      </c>
      <c r="AW93" s="113">
        <v>15</v>
      </c>
      <c r="AX93" s="113">
        <v>1.7</v>
      </c>
      <c r="AY93" s="113">
        <v>0</v>
      </c>
      <c r="AZ93" s="113">
        <v>0</v>
      </c>
      <c r="BA93" s="113">
        <v>0</v>
      </c>
      <c r="BB93" s="113">
        <v>2</v>
      </c>
      <c r="BC93" s="113">
        <v>30</v>
      </c>
      <c r="BD93" s="113">
        <v>32</v>
      </c>
      <c r="BE93" s="173">
        <v>14.7</v>
      </c>
      <c r="BF93" s="113">
        <v>25.5</v>
      </c>
      <c r="BG93" s="113">
        <v>3.7</v>
      </c>
      <c r="BH93" s="113">
        <v>7.4</v>
      </c>
      <c r="BI93" s="113">
        <v>2.4</v>
      </c>
      <c r="BJ93" s="113">
        <v>4.3</v>
      </c>
      <c r="BK93" s="113">
        <v>2.7</v>
      </c>
      <c r="BL93" s="113">
        <v>4.3</v>
      </c>
      <c r="BM93" s="113">
        <v>0</v>
      </c>
      <c r="BN93" s="113">
        <v>0</v>
      </c>
      <c r="BO93" s="113">
        <v>88</v>
      </c>
      <c r="BP93" s="113">
        <v>97.7</v>
      </c>
      <c r="BQ93" s="113">
        <v>0.3</v>
      </c>
      <c r="BR93" s="113">
        <v>66</v>
      </c>
      <c r="BS93" s="113">
        <v>103</v>
      </c>
      <c r="BT93" s="113">
        <v>45</v>
      </c>
      <c r="BU93" s="113">
        <v>48.8</v>
      </c>
      <c r="BV93" s="113">
        <v>7.4</v>
      </c>
      <c r="BW93" s="113">
        <v>2.7</v>
      </c>
      <c r="BX93" s="113">
        <v>3</v>
      </c>
      <c r="BY93" s="113">
        <v>91.7</v>
      </c>
      <c r="BZ93" s="113">
        <v>99.9</v>
      </c>
      <c r="CA93" s="113">
        <v>91.7</v>
      </c>
      <c r="CB93" s="113">
        <v>100</v>
      </c>
      <c r="CC93" s="113"/>
      <c r="CD93" s="113"/>
      <c r="CE93" s="113"/>
      <c r="CF93" s="113"/>
      <c r="CG93" s="186"/>
      <c r="CH93" s="186"/>
      <c r="CI93" s="113">
        <v>5</v>
      </c>
      <c r="CJ93" s="113">
        <v>10</v>
      </c>
      <c r="CK93" s="173">
        <v>0</v>
      </c>
    </row>
    <row r="94" spans="1:89" x14ac:dyDescent="0.2">
      <c r="A94" s="184">
        <v>95</v>
      </c>
      <c r="B94" s="36">
        <v>95</v>
      </c>
      <c r="C94" t="s">
        <v>91</v>
      </c>
      <c r="D94" s="185" t="s">
        <v>92</v>
      </c>
      <c r="E94" s="186">
        <v>9</v>
      </c>
      <c r="F94" s="187"/>
      <c r="G94" s="187"/>
      <c r="H94" s="187"/>
      <c r="I94" s="188" t="s">
        <v>94</v>
      </c>
      <c r="J94" s="188" t="s">
        <v>337</v>
      </c>
      <c r="K94" s="188" t="s">
        <v>337</v>
      </c>
      <c r="L94" s="188" t="s">
        <v>337</v>
      </c>
      <c r="M94" s="188" t="s">
        <v>337</v>
      </c>
      <c r="N94" s="188" t="s">
        <v>337</v>
      </c>
      <c r="O94" s="188" t="s">
        <v>337</v>
      </c>
      <c r="P94" s="189">
        <v>43802</v>
      </c>
      <c r="Q94" s="113" t="s">
        <v>88</v>
      </c>
      <c r="R94" s="194" t="s">
        <v>381</v>
      </c>
      <c r="S94" s="190">
        <v>9</v>
      </c>
      <c r="T94" s="113" t="s">
        <v>98</v>
      </c>
      <c r="U94" s="113">
        <v>136</v>
      </c>
      <c r="V94" s="113">
        <v>36</v>
      </c>
      <c r="W94" s="113">
        <v>19.5</v>
      </c>
      <c r="X94" s="113"/>
      <c r="Y94" s="113"/>
      <c r="Z94" s="191">
        <v>0.88194444444444453</v>
      </c>
      <c r="AA94" s="191">
        <v>0.33958333333333335</v>
      </c>
      <c r="AB94" s="113">
        <v>654</v>
      </c>
      <c r="AC94" s="113">
        <v>513</v>
      </c>
      <c r="AD94" s="113">
        <v>78</v>
      </c>
      <c r="AE94" s="113">
        <v>141</v>
      </c>
      <c r="AF94" s="113"/>
      <c r="AG94" s="192">
        <v>5.5</v>
      </c>
      <c r="AH94" s="192">
        <v>87</v>
      </c>
      <c r="AI94" s="192">
        <v>22.2</v>
      </c>
      <c r="AJ94" s="192">
        <v>12.4</v>
      </c>
      <c r="AK94" s="192">
        <v>45.7</v>
      </c>
      <c r="AL94" s="192">
        <v>23</v>
      </c>
      <c r="AM94" s="192">
        <v>18.899999999999999</v>
      </c>
      <c r="AN94" s="192">
        <v>76</v>
      </c>
      <c r="AO94" s="192">
        <v>31</v>
      </c>
      <c r="AP94" s="193">
        <v>2.8</v>
      </c>
      <c r="AQ94" s="192">
        <v>106</v>
      </c>
      <c r="AR94" s="192">
        <v>12.4</v>
      </c>
      <c r="AS94" s="113">
        <v>94.9</v>
      </c>
      <c r="AT94" s="113">
        <v>68.7</v>
      </c>
      <c r="AU94" s="98">
        <v>3.6257309941520468</v>
      </c>
      <c r="AV94" s="98">
        <v>3.9532163742690054</v>
      </c>
      <c r="AW94" s="113">
        <v>19</v>
      </c>
      <c r="AX94" s="113">
        <v>2.2000000000000002</v>
      </c>
      <c r="AY94" s="113">
        <v>0.9</v>
      </c>
      <c r="AZ94" s="113">
        <v>3</v>
      </c>
      <c r="BA94" s="113">
        <v>0</v>
      </c>
      <c r="BB94" s="113">
        <v>9</v>
      </c>
      <c r="BC94" s="113">
        <v>12</v>
      </c>
      <c r="BD94" s="113">
        <v>24</v>
      </c>
      <c r="BE94" s="173">
        <v>12.8</v>
      </c>
      <c r="BF94" s="113">
        <v>19.399999999999999</v>
      </c>
      <c r="BG94" s="113">
        <v>2.8</v>
      </c>
      <c r="BH94" s="113">
        <v>3.7</v>
      </c>
      <c r="BI94" s="113">
        <v>2.6</v>
      </c>
      <c r="BJ94" s="113">
        <v>3</v>
      </c>
      <c r="BK94" s="113">
        <v>2.4</v>
      </c>
      <c r="BL94" s="113">
        <v>3.6</v>
      </c>
      <c r="BM94" s="113">
        <v>21</v>
      </c>
      <c r="BN94" s="113">
        <v>2.5</v>
      </c>
      <c r="BO94" s="113">
        <v>90</v>
      </c>
      <c r="BP94" s="113">
        <v>96.7</v>
      </c>
      <c r="BQ94" s="113">
        <v>0</v>
      </c>
      <c r="BR94" s="113">
        <v>71</v>
      </c>
      <c r="BS94" s="113">
        <v>110</v>
      </c>
      <c r="BT94" s="113">
        <v>52</v>
      </c>
      <c r="BU94" s="113">
        <v>2.6</v>
      </c>
      <c r="BV94" s="113">
        <v>65.900000000000006</v>
      </c>
      <c r="BW94" s="113">
        <v>7.3</v>
      </c>
      <c r="BX94" s="113">
        <v>4</v>
      </c>
      <c r="BY94" s="113">
        <v>72.5</v>
      </c>
      <c r="BZ94" s="113">
        <v>98.4</v>
      </c>
      <c r="CA94" s="113">
        <v>72.5</v>
      </c>
      <c r="CB94" s="113">
        <v>100</v>
      </c>
      <c r="CC94" s="113"/>
      <c r="CD94" s="113"/>
      <c r="CE94" s="113"/>
      <c r="CF94" s="113"/>
      <c r="CG94" s="186"/>
      <c r="CH94" s="186"/>
      <c r="CI94" s="113">
        <v>6</v>
      </c>
      <c r="CJ94" s="113">
        <v>8</v>
      </c>
      <c r="CK94" s="113">
        <v>3</v>
      </c>
    </row>
    <row r="95" spans="1:89" x14ac:dyDescent="0.2">
      <c r="A95" s="184">
        <v>96</v>
      </c>
      <c r="B95" s="36">
        <v>96</v>
      </c>
      <c r="C95" t="s">
        <v>153</v>
      </c>
      <c r="D95" s="185" t="s">
        <v>154</v>
      </c>
      <c r="E95" s="186">
        <v>9</v>
      </c>
      <c r="F95" s="187"/>
      <c r="G95" s="187"/>
      <c r="H95" s="187"/>
      <c r="I95" s="188" t="s">
        <v>93</v>
      </c>
      <c r="J95" s="188" t="s">
        <v>94</v>
      </c>
      <c r="K95" s="188" t="s">
        <v>200</v>
      </c>
      <c r="L95" s="188" t="s">
        <v>337</v>
      </c>
      <c r="M95" s="188" t="s">
        <v>337</v>
      </c>
      <c r="N95" s="188" t="s">
        <v>337</v>
      </c>
      <c r="O95" s="188" t="s">
        <v>337</v>
      </c>
      <c r="P95" s="189">
        <v>43796</v>
      </c>
      <c r="Q95" s="113" t="s">
        <v>88</v>
      </c>
      <c r="R95" s="194" t="s">
        <v>382</v>
      </c>
      <c r="S95" s="190">
        <v>9</v>
      </c>
      <c r="T95" s="113" t="s">
        <v>90</v>
      </c>
      <c r="U95" s="113">
        <v>137</v>
      </c>
      <c r="V95" s="113">
        <v>34</v>
      </c>
      <c r="W95" s="113">
        <v>18.100000000000001</v>
      </c>
      <c r="X95" s="113"/>
      <c r="Y95" s="113"/>
      <c r="Z95" s="191">
        <v>0.89236111111111116</v>
      </c>
      <c r="AA95" s="191">
        <v>0.30555555555555552</v>
      </c>
      <c r="AB95" s="113">
        <v>579</v>
      </c>
      <c r="AC95" s="113">
        <v>521.5</v>
      </c>
      <c r="AD95" s="113">
        <v>90</v>
      </c>
      <c r="AE95" s="113">
        <v>57.5</v>
      </c>
      <c r="AF95" s="113"/>
      <c r="AG95" s="192">
        <v>16.5</v>
      </c>
      <c r="AH95" s="192">
        <v>59.5</v>
      </c>
      <c r="AI95" s="192">
        <v>12.4</v>
      </c>
      <c r="AJ95" s="192">
        <v>4.9000000000000004</v>
      </c>
      <c r="AK95" s="192">
        <v>52.4</v>
      </c>
      <c r="AL95" s="192">
        <v>21.1</v>
      </c>
      <c r="AM95" s="192">
        <v>21.6</v>
      </c>
      <c r="AN95" s="192">
        <v>95</v>
      </c>
      <c r="AO95" s="192">
        <v>34</v>
      </c>
      <c r="AP95" s="193">
        <v>3.5</v>
      </c>
      <c r="AQ95" s="192">
        <v>69</v>
      </c>
      <c r="AR95" s="192">
        <v>7.9</v>
      </c>
      <c r="AS95" s="113">
        <v>116.6</v>
      </c>
      <c r="AT95" s="113">
        <v>73.5</v>
      </c>
      <c r="AU95" s="98">
        <v>3.9117929050814957</v>
      </c>
      <c r="AV95" s="98">
        <v>4.3144774688398853</v>
      </c>
      <c r="AW95" s="113">
        <v>0</v>
      </c>
      <c r="AX95" s="113">
        <v>0</v>
      </c>
      <c r="AY95" s="113">
        <v>0</v>
      </c>
      <c r="AZ95" s="113">
        <v>2</v>
      </c>
      <c r="BA95" s="113">
        <v>3</v>
      </c>
      <c r="BB95" s="113">
        <v>3</v>
      </c>
      <c r="BC95" s="113">
        <v>14</v>
      </c>
      <c r="BD95" s="113">
        <v>22</v>
      </c>
      <c r="BE95" s="173">
        <v>11.4</v>
      </c>
      <c r="BF95" s="113">
        <v>15.3</v>
      </c>
      <c r="BG95" s="113">
        <v>2.5</v>
      </c>
      <c r="BH95" s="113">
        <v>5.3</v>
      </c>
      <c r="BI95" s="113">
        <v>1.8</v>
      </c>
      <c r="BJ95" s="113">
        <v>5.4</v>
      </c>
      <c r="BK95" s="113">
        <v>0.6</v>
      </c>
      <c r="BL95" s="113">
        <v>2.5</v>
      </c>
      <c r="BM95" s="113">
        <v>15</v>
      </c>
      <c r="BN95" s="113">
        <v>1.7</v>
      </c>
      <c r="BO95" s="113">
        <v>89</v>
      </c>
      <c r="BP95" s="113">
        <v>96.6</v>
      </c>
      <c r="BQ95" s="113">
        <v>0</v>
      </c>
      <c r="BR95" s="113">
        <v>75</v>
      </c>
      <c r="BS95" s="113">
        <v>117</v>
      </c>
      <c r="BT95" s="113">
        <v>54</v>
      </c>
      <c r="BU95" s="113">
        <v>28.1</v>
      </c>
      <c r="BV95" s="113">
        <v>19.399999999999999</v>
      </c>
      <c r="BW95" s="113">
        <v>6</v>
      </c>
      <c r="BX95" s="113">
        <v>3.7</v>
      </c>
      <c r="BY95" s="113">
        <v>92.2</v>
      </c>
      <c r="BZ95" s="113">
        <v>99.4</v>
      </c>
      <c r="CA95" s="113">
        <v>92.2</v>
      </c>
      <c r="CB95" s="113">
        <v>100</v>
      </c>
      <c r="CC95" s="113"/>
      <c r="CD95" s="113"/>
      <c r="CE95" s="113"/>
      <c r="CF95" s="113"/>
      <c r="CG95" s="186" t="s">
        <v>80</v>
      </c>
      <c r="CH95" s="186"/>
      <c r="CI95" s="113">
        <v>10</v>
      </c>
      <c r="CJ95" s="113">
        <v>10</v>
      </c>
      <c r="CK95" s="173">
        <v>0</v>
      </c>
    </row>
    <row r="96" spans="1:89" x14ac:dyDescent="0.2">
      <c r="A96" s="184">
        <v>97</v>
      </c>
      <c r="B96" s="36">
        <v>97</v>
      </c>
      <c r="C96" t="s">
        <v>383</v>
      </c>
      <c r="D96" s="185" t="s">
        <v>384</v>
      </c>
      <c r="E96" s="186">
        <v>12</v>
      </c>
      <c r="F96" s="187"/>
      <c r="G96" s="187"/>
      <c r="H96" s="187"/>
      <c r="I96" s="188" t="s">
        <v>235</v>
      </c>
      <c r="J96" s="188" t="s">
        <v>93</v>
      </c>
      <c r="K96" s="188" t="s">
        <v>139</v>
      </c>
      <c r="L96" s="188" t="s">
        <v>337</v>
      </c>
      <c r="M96" s="188" t="s">
        <v>337</v>
      </c>
      <c r="N96" s="188" t="s">
        <v>337</v>
      </c>
      <c r="O96" s="188" t="s">
        <v>337</v>
      </c>
      <c r="P96" s="189">
        <v>43784</v>
      </c>
      <c r="Q96" s="113" t="s">
        <v>88</v>
      </c>
      <c r="R96" s="194" t="s">
        <v>385</v>
      </c>
      <c r="S96" s="190">
        <v>12</v>
      </c>
      <c r="T96" s="113" t="s">
        <v>98</v>
      </c>
      <c r="U96" s="113">
        <v>160</v>
      </c>
      <c r="V96" s="113">
        <v>42.9</v>
      </c>
      <c r="W96" s="113">
        <v>16.8</v>
      </c>
      <c r="X96" s="113"/>
      <c r="Y96" s="113"/>
      <c r="Z96" s="191">
        <v>0.97222222222222221</v>
      </c>
      <c r="AA96" s="191">
        <v>0.38958333333333334</v>
      </c>
      <c r="AB96" s="113">
        <v>577</v>
      </c>
      <c r="AC96" s="113">
        <v>553.5</v>
      </c>
      <c r="AD96" s="113">
        <v>96</v>
      </c>
      <c r="AE96" s="113">
        <v>23.5</v>
      </c>
      <c r="AF96" s="113"/>
      <c r="AG96" s="192">
        <v>23.7</v>
      </c>
      <c r="AH96" s="192">
        <v>56.5</v>
      </c>
      <c r="AI96" s="192">
        <v>7.9</v>
      </c>
      <c r="AJ96" s="192">
        <v>4.5999999999999996</v>
      </c>
      <c r="AK96" s="192">
        <v>45.1</v>
      </c>
      <c r="AL96" s="192">
        <v>17</v>
      </c>
      <c r="AM96" s="192">
        <v>33.299999999999997</v>
      </c>
      <c r="AN96" s="192">
        <v>73</v>
      </c>
      <c r="AO96" s="192">
        <v>25</v>
      </c>
      <c r="AP96" s="193">
        <v>2.6</v>
      </c>
      <c r="AQ96" s="192">
        <v>60</v>
      </c>
      <c r="AR96" s="192">
        <v>6.5</v>
      </c>
      <c r="AS96" s="113">
        <v>106.3</v>
      </c>
      <c r="AT96" s="113">
        <v>62.1</v>
      </c>
      <c r="AU96" s="98">
        <v>2.7100271002710028</v>
      </c>
      <c r="AV96" s="98">
        <v>2.9918699186991868</v>
      </c>
      <c r="AW96" s="113">
        <v>9</v>
      </c>
      <c r="AX96" s="113">
        <v>1</v>
      </c>
      <c r="AY96" s="113">
        <v>0</v>
      </c>
      <c r="AZ96" s="113">
        <v>6</v>
      </c>
      <c r="BA96" s="113">
        <v>0</v>
      </c>
      <c r="BB96" s="113">
        <v>8</v>
      </c>
      <c r="BC96" s="113">
        <v>34</v>
      </c>
      <c r="BD96" s="113">
        <v>48</v>
      </c>
      <c r="BE96" s="173">
        <v>13.1</v>
      </c>
      <c r="BF96" s="113">
        <v>19.899999999999999</v>
      </c>
      <c r="BG96" s="113">
        <v>5.2</v>
      </c>
      <c r="BH96" s="113">
        <v>5.5</v>
      </c>
      <c r="BI96" s="113">
        <v>5</v>
      </c>
      <c r="BJ96" s="113">
        <v>6.2</v>
      </c>
      <c r="BK96" s="113">
        <v>3.1</v>
      </c>
      <c r="BL96" s="113">
        <v>5.0999999999999996</v>
      </c>
      <c r="BM96" s="113">
        <v>28</v>
      </c>
      <c r="BN96" s="113">
        <v>3</v>
      </c>
      <c r="BO96" s="113">
        <v>86</v>
      </c>
      <c r="BP96" s="113">
        <v>96.1</v>
      </c>
      <c r="BQ96" s="113">
        <v>0.7</v>
      </c>
      <c r="BR96" s="113">
        <v>54</v>
      </c>
      <c r="BS96" s="113">
        <v>96</v>
      </c>
      <c r="BT96" s="113">
        <v>42</v>
      </c>
      <c r="BU96" s="113">
        <v>0.1</v>
      </c>
      <c r="BV96" s="113">
        <v>100</v>
      </c>
      <c r="BW96" s="113">
        <v>9.3000000000000007</v>
      </c>
      <c r="BX96" s="113">
        <v>4.2</v>
      </c>
      <c r="BY96" s="113">
        <v>98.6</v>
      </c>
      <c r="BZ96" s="113">
        <v>98.6</v>
      </c>
      <c r="CA96" s="113">
        <v>100</v>
      </c>
      <c r="CB96" s="113">
        <v>100</v>
      </c>
      <c r="CC96" s="113"/>
      <c r="CD96" s="113"/>
      <c r="CE96" s="113"/>
      <c r="CF96" s="113"/>
      <c r="CG96" s="186"/>
      <c r="CH96" s="186"/>
      <c r="CI96" s="113">
        <v>7</v>
      </c>
      <c r="CJ96" s="113">
        <v>10</v>
      </c>
      <c r="CK96" s="173">
        <v>0</v>
      </c>
    </row>
    <row r="97" spans="1:89" x14ac:dyDescent="0.2">
      <c r="A97" s="184">
        <v>98</v>
      </c>
      <c r="B97" s="36">
        <v>98</v>
      </c>
      <c r="C97" t="s">
        <v>386</v>
      </c>
      <c r="D97" s="185" t="s">
        <v>387</v>
      </c>
      <c r="E97" s="186">
        <v>7</v>
      </c>
      <c r="F97" s="187" t="s">
        <v>110</v>
      </c>
      <c r="G97" s="187" t="s">
        <v>111</v>
      </c>
      <c r="H97" s="187"/>
      <c r="I97" s="188" t="s">
        <v>93</v>
      </c>
      <c r="J97" s="188" t="s">
        <v>95</v>
      </c>
      <c r="K97" s="188" t="s">
        <v>87</v>
      </c>
      <c r="L97" s="188" t="s">
        <v>337</v>
      </c>
      <c r="M97" s="188" t="s">
        <v>337</v>
      </c>
      <c r="N97" s="188" t="s">
        <v>337</v>
      </c>
      <c r="O97" s="188" t="s">
        <v>337</v>
      </c>
      <c r="P97" s="189">
        <v>43781</v>
      </c>
      <c r="Q97" s="113" t="s">
        <v>88</v>
      </c>
      <c r="R97" s="194" t="s">
        <v>388</v>
      </c>
      <c r="S97" s="190">
        <v>7</v>
      </c>
      <c r="T97" s="113" t="s">
        <v>98</v>
      </c>
      <c r="U97" s="113">
        <v>120</v>
      </c>
      <c r="V97" s="113">
        <v>21</v>
      </c>
      <c r="W97" s="113">
        <v>14.6</v>
      </c>
      <c r="X97" s="113"/>
      <c r="Y97" s="113"/>
      <c r="Z97" s="191">
        <v>0.90208333333333324</v>
      </c>
      <c r="AA97" s="191">
        <v>0.34583333333333338</v>
      </c>
      <c r="AB97" s="113">
        <v>608.5</v>
      </c>
      <c r="AC97" s="113">
        <v>584.5</v>
      </c>
      <c r="AD97" s="113">
        <v>96</v>
      </c>
      <c r="AE97" s="113">
        <v>24</v>
      </c>
      <c r="AF97" s="113"/>
      <c r="AG97" s="192">
        <v>30</v>
      </c>
      <c r="AH97" s="192">
        <v>62</v>
      </c>
      <c r="AI97" s="192">
        <v>8.5</v>
      </c>
      <c r="AJ97" s="192">
        <v>3.6</v>
      </c>
      <c r="AK97" s="192">
        <v>42.9</v>
      </c>
      <c r="AL97" s="192">
        <v>28.3</v>
      </c>
      <c r="AM97" s="192">
        <v>25.1</v>
      </c>
      <c r="AN97" s="192">
        <v>93</v>
      </c>
      <c r="AO97" s="192">
        <v>33</v>
      </c>
      <c r="AP97" s="193">
        <v>3.3</v>
      </c>
      <c r="AQ97" s="192">
        <v>70</v>
      </c>
      <c r="AR97" s="192">
        <v>7.2</v>
      </c>
      <c r="AS97" s="113">
        <v>118.1</v>
      </c>
      <c r="AT97" s="113">
        <v>71.2</v>
      </c>
      <c r="AU97" s="98">
        <v>3.3875106928999146</v>
      </c>
      <c r="AV97" s="98">
        <v>3.7262617621899059</v>
      </c>
      <c r="AW97" s="113">
        <v>8</v>
      </c>
      <c r="AX97" s="113">
        <v>0.8</v>
      </c>
      <c r="AY97" s="113">
        <v>0.3</v>
      </c>
      <c r="AZ97" s="113">
        <v>2</v>
      </c>
      <c r="BA97" s="113">
        <v>0</v>
      </c>
      <c r="BB97" s="113">
        <v>8</v>
      </c>
      <c r="BC97" s="113">
        <v>21</v>
      </c>
      <c r="BD97" s="113">
        <v>31</v>
      </c>
      <c r="BE97" s="173">
        <v>10.3</v>
      </c>
      <c r="BF97" s="113">
        <v>16.899999999999999</v>
      </c>
      <c r="BG97" s="113">
        <v>3.2</v>
      </c>
      <c r="BH97" s="113">
        <v>2.4</v>
      </c>
      <c r="BI97" s="113">
        <v>3.4</v>
      </c>
      <c r="BJ97" s="113">
        <v>3.7</v>
      </c>
      <c r="BK97" s="113">
        <v>2.6</v>
      </c>
      <c r="BL97" s="113">
        <v>4.3</v>
      </c>
      <c r="BM97" s="113">
        <v>10</v>
      </c>
      <c r="BN97" s="113">
        <v>1</v>
      </c>
      <c r="BO97" s="113">
        <v>92</v>
      </c>
      <c r="BP97" s="113">
        <v>96.4</v>
      </c>
      <c r="BQ97" s="113">
        <v>0</v>
      </c>
      <c r="BR97" s="113">
        <v>65</v>
      </c>
      <c r="BS97" s="113">
        <v>117</v>
      </c>
      <c r="BT97" s="113">
        <v>48</v>
      </c>
      <c r="BU97" s="113">
        <v>0.6</v>
      </c>
      <c r="BV97" s="113">
        <v>50</v>
      </c>
      <c r="BW97" s="113">
        <v>5.8</v>
      </c>
      <c r="BX97" s="113">
        <v>3.2</v>
      </c>
      <c r="BY97" s="113">
        <v>78.7</v>
      </c>
      <c r="BZ97" s="113">
        <v>99.9</v>
      </c>
      <c r="CA97" s="113">
        <v>78.7</v>
      </c>
      <c r="CB97" s="113">
        <v>100</v>
      </c>
      <c r="CC97" s="113"/>
      <c r="CD97" s="113"/>
      <c r="CE97" s="113"/>
      <c r="CF97" s="113"/>
      <c r="CG97" s="186"/>
      <c r="CH97" s="186"/>
      <c r="CI97" s="113">
        <v>7</v>
      </c>
      <c r="CJ97" s="113">
        <v>10</v>
      </c>
      <c r="CK97" s="173">
        <v>0</v>
      </c>
    </row>
    <row r="98" spans="1:89" x14ac:dyDescent="0.2">
      <c r="A98" s="184">
        <v>99</v>
      </c>
      <c r="B98" s="36">
        <v>99</v>
      </c>
      <c r="C98" t="s">
        <v>389</v>
      </c>
      <c r="D98" s="185" t="s">
        <v>390</v>
      </c>
      <c r="E98" s="186">
        <v>9</v>
      </c>
      <c r="F98" s="187"/>
      <c r="G98" s="187"/>
      <c r="H98" s="187"/>
      <c r="I98" s="188" t="s">
        <v>235</v>
      </c>
      <c r="J98" s="188" t="s">
        <v>94</v>
      </c>
      <c r="K98" s="188" t="s">
        <v>93</v>
      </c>
      <c r="L98" s="188" t="s">
        <v>87</v>
      </c>
      <c r="M98" s="188" t="s">
        <v>337</v>
      </c>
      <c r="N98" s="188" t="s">
        <v>337</v>
      </c>
      <c r="O98" s="188" t="s">
        <v>337</v>
      </c>
      <c r="P98" s="189">
        <v>43781</v>
      </c>
      <c r="Q98" s="113" t="s">
        <v>88</v>
      </c>
      <c r="R98" s="194" t="s">
        <v>391</v>
      </c>
      <c r="S98" s="190">
        <v>9</v>
      </c>
      <c r="T98" s="113" t="s">
        <v>98</v>
      </c>
      <c r="U98" s="113">
        <v>138</v>
      </c>
      <c r="V98" s="113">
        <v>31</v>
      </c>
      <c r="W98" s="113">
        <v>16.3</v>
      </c>
      <c r="X98" s="113"/>
      <c r="Y98" s="113"/>
      <c r="Z98" s="191">
        <v>0.9159722222222223</v>
      </c>
      <c r="AA98" s="191">
        <v>0.32430555555555557</v>
      </c>
      <c r="AB98" s="113">
        <v>547.5</v>
      </c>
      <c r="AC98" s="113">
        <v>425</v>
      </c>
      <c r="AD98" s="113">
        <v>78</v>
      </c>
      <c r="AE98" s="113">
        <v>122.5</v>
      </c>
      <c r="AF98" s="113"/>
      <c r="AG98" s="192">
        <v>40</v>
      </c>
      <c r="AH98" s="192">
        <v>63</v>
      </c>
      <c r="AI98" s="192">
        <v>27.7</v>
      </c>
      <c r="AJ98" s="192">
        <v>4.5999999999999996</v>
      </c>
      <c r="AK98" s="192">
        <v>42.2</v>
      </c>
      <c r="AL98" s="192">
        <v>29.1</v>
      </c>
      <c r="AM98" s="192">
        <v>24.1</v>
      </c>
      <c r="AN98" s="192">
        <v>80</v>
      </c>
      <c r="AO98" s="192">
        <v>30</v>
      </c>
      <c r="AP98" s="193">
        <v>3.3</v>
      </c>
      <c r="AQ98" s="192">
        <v>54</v>
      </c>
      <c r="AR98" s="192">
        <v>7.6</v>
      </c>
      <c r="AS98" s="113">
        <v>104.1</v>
      </c>
      <c r="AT98" s="113">
        <v>71.300000000000011</v>
      </c>
      <c r="AU98" s="98">
        <v>4.2352941176470589</v>
      </c>
      <c r="AV98" s="98">
        <v>4.7011764705882344</v>
      </c>
      <c r="AW98" s="113">
        <v>4</v>
      </c>
      <c r="AX98" s="113">
        <v>0.6</v>
      </c>
      <c r="AY98" s="113">
        <v>0</v>
      </c>
      <c r="AZ98" s="113">
        <v>0</v>
      </c>
      <c r="BA98" s="113">
        <v>6</v>
      </c>
      <c r="BB98" s="113">
        <v>11</v>
      </c>
      <c r="BC98" s="113">
        <v>36</v>
      </c>
      <c r="BD98" s="113">
        <v>53</v>
      </c>
      <c r="BE98" s="173">
        <v>11.2</v>
      </c>
      <c r="BF98" s="113">
        <v>17.5</v>
      </c>
      <c r="BG98" s="113">
        <v>7.5</v>
      </c>
      <c r="BH98" s="113">
        <v>8.1999999999999993</v>
      </c>
      <c r="BI98" s="113">
        <v>7.3</v>
      </c>
      <c r="BJ98" s="113">
        <v>17.2</v>
      </c>
      <c r="BK98" s="113">
        <v>1.4</v>
      </c>
      <c r="BL98" s="113">
        <v>6.9</v>
      </c>
      <c r="BM98" s="113">
        <v>32</v>
      </c>
      <c r="BN98" s="113">
        <v>4.5</v>
      </c>
      <c r="BO98" s="113">
        <v>71</v>
      </c>
      <c r="BP98" s="113">
        <v>95.2</v>
      </c>
      <c r="BQ98" s="113">
        <v>0</v>
      </c>
      <c r="BR98" s="113">
        <v>80</v>
      </c>
      <c r="BS98" s="113">
        <v>126</v>
      </c>
      <c r="BT98" s="113">
        <v>54</v>
      </c>
      <c r="BU98" s="113">
        <v>145.6</v>
      </c>
      <c r="BV98" s="113">
        <v>79.5</v>
      </c>
      <c r="BW98" s="113">
        <v>5.2</v>
      </c>
      <c r="BX98" s="113">
        <v>3</v>
      </c>
      <c r="BY98" s="113">
        <v>95.5</v>
      </c>
      <c r="BZ98" s="113">
        <v>95.5</v>
      </c>
      <c r="CA98" s="113">
        <v>100</v>
      </c>
      <c r="CB98" s="113">
        <v>100</v>
      </c>
      <c r="CC98" s="113"/>
      <c r="CD98" s="113"/>
      <c r="CE98" s="113"/>
      <c r="CF98" s="113"/>
      <c r="CG98" s="186"/>
      <c r="CH98" s="186"/>
      <c r="CI98" s="113">
        <v>10</v>
      </c>
      <c r="CJ98" s="113">
        <v>10</v>
      </c>
      <c r="CK98" s="173">
        <v>0</v>
      </c>
    </row>
    <row r="99" spans="1:89" x14ac:dyDescent="0.2">
      <c r="A99" s="184">
        <v>100</v>
      </c>
      <c r="B99" s="36">
        <v>100</v>
      </c>
      <c r="C99" t="s">
        <v>392</v>
      </c>
      <c r="D99" s="185" t="s">
        <v>393</v>
      </c>
      <c r="E99" s="186">
        <v>7</v>
      </c>
      <c r="F99" s="187"/>
      <c r="G99" s="187"/>
      <c r="H99" s="187"/>
      <c r="I99" s="188" t="s">
        <v>93</v>
      </c>
      <c r="J99" s="188" t="s">
        <v>96</v>
      </c>
      <c r="K99" s="188" t="s">
        <v>337</v>
      </c>
      <c r="L99" s="188" t="s">
        <v>337</v>
      </c>
      <c r="M99" s="188" t="s">
        <v>337</v>
      </c>
      <c r="N99" s="188" t="s">
        <v>337</v>
      </c>
      <c r="O99" s="188" t="s">
        <v>337</v>
      </c>
      <c r="P99" s="189">
        <v>43769</v>
      </c>
      <c r="Q99" s="113" t="s">
        <v>88</v>
      </c>
      <c r="R99" s="194" t="s">
        <v>394</v>
      </c>
      <c r="S99" s="190">
        <v>7</v>
      </c>
      <c r="T99" s="113" t="s">
        <v>98</v>
      </c>
      <c r="U99" s="113">
        <v>126</v>
      </c>
      <c r="V99" s="113">
        <v>25</v>
      </c>
      <c r="W99" s="113">
        <v>15.7</v>
      </c>
      <c r="X99" s="113"/>
      <c r="Y99" s="113"/>
      <c r="Z99" s="191">
        <v>0.8354166666666667</v>
      </c>
      <c r="AA99" s="191">
        <v>0.28888888888888892</v>
      </c>
      <c r="AB99" s="113">
        <v>638</v>
      </c>
      <c r="AC99" s="113">
        <v>558</v>
      </c>
      <c r="AD99" s="113">
        <v>87</v>
      </c>
      <c r="AE99" s="113">
        <v>80</v>
      </c>
      <c r="AF99" s="113"/>
      <c r="AG99" s="192">
        <v>15</v>
      </c>
      <c r="AH99" s="192">
        <v>82</v>
      </c>
      <c r="AI99" s="192">
        <v>14.5</v>
      </c>
      <c r="AJ99" s="192">
        <v>3.9</v>
      </c>
      <c r="AK99" s="192">
        <v>47</v>
      </c>
      <c r="AL99" s="192">
        <v>24.5</v>
      </c>
      <c r="AM99" s="192">
        <v>24.6</v>
      </c>
      <c r="AN99" s="192">
        <v>83</v>
      </c>
      <c r="AO99" s="192">
        <v>31</v>
      </c>
      <c r="AP99" s="193">
        <v>2.9</v>
      </c>
      <c r="AQ99" s="192">
        <v>82</v>
      </c>
      <c r="AR99" s="192">
        <v>8.8000000000000007</v>
      </c>
      <c r="AS99" s="113">
        <v>107.6</v>
      </c>
      <c r="AT99" s="113">
        <v>71.5</v>
      </c>
      <c r="AU99" s="98">
        <v>3.3333333333333335</v>
      </c>
      <c r="AV99" s="98">
        <v>3.6451612903225805</v>
      </c>
      <c r="AW99" s="113">
        <v>132</v>
      </c>
      <c r="AX99" s="113">
        <v>14.2</v>
      </c>
      <c r="AY99" s="113">
        <v>4.4000000000000004</v>
      </c>
      <c r="AZ99" s="113">
        <v>1</v>
      </c>
      <c r="BA99" s="113">
        <v>1</v>
      </c>
      <c r="BB99" s="113">
        <v>6</v>
      </c>
      <c r="BC99" s="113">
        <v>4</v>
      </c>
      <c r="BD99" s="113">
        <v>12</v>
      </c>
      <c r="BE99" s="173">
        <v>12.1</v>
      </c>
      <c r="BF99" s="113">
        <v>18.3</v>
      </c>
      <c r="BG99" s="113">
        <v>1.3</v>
      </c>
      <c r="BH99" s="113">
        <v>3.1</v>
      </c>
      <c r="BI99" s="113">
        <v>0.7</v>
      </c>
      <c r="BJ99" s="113">
        <v>1.2</v>
      </c>
      <c r="BK99" s="113">
        <v>1.3</v>
      </c>
      <c r="BL99" s="113">
        <v>1.5</v>
      </c>
      <c r="BM99" s="113">
        <v>0</v>
      </c>
      <c r="BN99" s="113">
        <v>0</v>
      </c>
      <c r="BO99" s="113"/>
      <c r="BP99" s="113"/>
      <c r="BQ99" s="113"/>
      <c r="BR99" s="113"/>
      <c r="BS99" s="113"/>
      <c r="BT99" s="113"/>
      <c r="BU99" s="113">
        <v>174.8</v>
      </c>
      <c r="BV99" s="113">
        <v>25</v>
      </c>
      <c r="BW99" s="113">
        <v>10.9</v>
      </c>
      <c r="BX99" s="113"/>
      <c r="BY99" s="113"/>
      <c r="BZ99" s="113"/>
      <c r="CA99" s="113">
        <v>89.4</v>
      </c>
      <c r="CB99" s="113">
        <v>100</v>
      </c>
      <c r="CC99" s="113"/>
      <c r="CD99" s="113"/>
      <c r="CE99" s="113"/>
      <c r="CF99" s="113"/>
      <c r="CG99" s="186"/>
      <c r="CH99" s="186"/>
      <c r="CI99" s="113">
        <v>10</v>
      </c>
      <c r="CJ99" s="113">
        <v>10</v>
      </c>
      <c r="CK99" s="113">
        <v>5</v>
      </c>
    </row>
    <row r="100" spans="1:89" x14ac:dyDescent="0.2">
      <c r="A100" s="184">
        <v>101</v>
      </c>
      <c r="B100" s="36">
        <v>101</v>
      </c>
      <c r="C100" t="s">
        <v>395</v>
      </c>
      <c r="D100" s="185" t="s">
        <v>396</v>
      </c>
      <c r="E100" s="186">
        <v>8</v>
      </c>
      <c r="F100" s="187"/>
      <c r="G100" s="187"/>
      <c r="H100" s="187"/>
      <c r="I100" s="188" t="s">
        <v>235</v>
      </c>
      <c r="J100" s="188" t="s">
        <v>94</v>
      </c>
      <c r="K100" s="188" t="s">
        <v>115</v>
      </c>
      <c r="L100" s="188" t="s">
        <v>93</v>
      </c>
      <c r="M100" s="188" t="s">
        <v>200</v>
      </c>
      <c r="N100" s="188" t="s">
        <v>337</v>
      </c>
      <c r="O100" s="188" t="s">
        <v>337</v>
      </c>
      <c r="P100" s="189">
        <v>43767</v>
      </c>
      <c r="Q100" s="113" t="s">
        <v>88</v>
      </c>
      <c r="R100" s="194" t="s">
        <v>397</v>
      </c>
      <c r="S100" s="190">
        <v>8</v>
      </c>
      <c r="T100" s="113" t="s">
        <v>90</v>
      </c>
      <c r="U100" s="113">
        <v>137</v>
      </c>
      <c r="V100" s="113">
        <v>36.5</v>
      </c>
      <c r="W100" s="113">
        <v>19.399999999999999</v>
      </c>
      <c r="X100" s="113"/>
      <c r="Y100" s="113"/>
      <c r="Z100" s="191">
        <v>0.95833333333333337</v>
      </c>
      <c r="AA100" s="191">
        <v>0.42777777777777781</v>
      </c>
      <c r="AB100" s="113">
        <v>659.5</v>
      </c>
      <c r="AC100" s="113">
        <v>573.5</v>
      </c>
      <c r="AD100" s="113">
        <v>87</v>
      </c>
      <c r="AE100" s="113">
        <v>86</v>
      </c>
      <c r="AF100" s="113"/>
      <c r="AG100" s="192">
        <v>16.600000000000001</v>
      </c>
      <c r="AH100" s="192">
        <v>97.5</v>
      </c>
      <c r="AI100" s="192">
        <v>15.2</v>
      </c>
      <c r="AJ100" s="192">
        <v>6.4</v>
      </c>
      <c r="AK100" s="192">
        <v>50.1</v>
      </c>
      <c r="AL100" s="192">
        <v>23.1</v>
      </c>
      <c r="AM100" s="192">
        <v>20.399999999999999</v>
      </c>
      <c r="AN100" s="192">
        <v>75</v>
      </c>
      <c r="AO100" s="192">
        <v>25</v>
      </c>
      <c r="AP100" s="193">
        <v>2.2999999999999998</v>
      </c>
      <c r="AQ100" s="192">
        <v>60</v>
      </c>
      <c r="AR100" s="192">
        <v>6.3</v>
      </c>
      <c r="AS100" s="113">
        <v>95.4</v>
      </c>
      <c r="AT100" s="113">
        <v>73.2</v>
      </c>
      <c r="AU100" s="98">
        <v>2.6155187445510024</v>
      </c>
      <c r="AV100" s="98">
        <v>2.8561464690496949</v>
      </c>
      <c r="AW100" s="113">
        <v>4</v>
      </c>
      <c r="AX100" s="113">
        <v>0.4</v>
      </c>
      <c r="AY100" s="113">
        <v>0</v>
      </c>
      <c r="AZ100" s="113">
        <v>0</v>
      </c>
      <c r="BA100" s="113">
        <v>1</v>
      </c>
      <c r="BB100" s="113">
        <v>0</v>
      </c>
      <c r="BC100" s="113">
        <v>33</v>
      </c>
      <c r="BD100" s="113">
        <v>34</v>
      </c>
      <c r="BE100" s="173">
        <v>11.2</v>
      </c>
      <c r="BF100" s="113">
        <v>29</v>
      </c>
      <c r="BG100" s="113">
        <v>3.6</v>
      </c>
      <c r="BH100" s="113">
        <v>0.5</v>
      </c>
      <c r="BI100" s="113">
        <v>4.3</v>
      </c>
      <c r="BJ100" s="113">
        <v>11.3</v>
      </c>
      <c r="BK100" s="113">
        <v>0.7</v>
      </c>
      <c r="BL100" s="113">
        <v>3.9</v>
      </c>
      <c r="BM100" s="113">
        <v>7</v>
      </c>
      <c r="BN100" s="113">
        <v>0.7</v>
      </c>
      <c r="BO100" s="113">
        <v>95</v>
      </c>
      <c r="BP100" s="113">
        <v>97.7</v>
      </c>
      <c r="BQ100" s="113">
        <v>0</v>
      </c>
      <c r="BR100" s="113">
        <v>82</v>
      </c>
      <c r="BS100" s="113">
        <v>116</v>
      </c>
      <c r="BT100" s="113">
        <v>62</v>
      </c>
      <c r="BU100" s="113">
        <v>283</v>
      </c>
      <c r="BV100" s="113">
        <v>67.400000000000006</v>
      </c>
      <c r="BW100" s="113">
        <v>5.5</v>
      </c>
      <c r="BX100" s="113">
        <v>2.7</v>
      </c>
      <c r="BY100" s="113">
        <v>87.6</v>
      </c>
      <c r="BZ100" s="113">
        <v>99.7</v>
      </c>
      <c r="CA100" s="113">
        <v>87.6</v>
      </c>
      <c r="CB100" s="113">
        <v>100</v>
      </c>
      <c r="CC100" s="113"/>
      <c r="CD100" s="113"/>
      <c r="CE100" s="113"/>
      <c r="CF100" s="113"/>
      <c r="CG100" s="186"/>
      <c r="CH100" s="186"/>
      <c r="CI100" s="113">
        <v>10</v>
      </c>
      <c r="CJ100" s="113">
        <v>10</v>
      </c>
      <c r="CK100" s="113" t="s">
        <v>129</v>
      </c>
    </row>
    <row r="101" spans="1:89" x14ac:dyDescent="0.2">
      <c r="A101" s="184">
        <v>102</v>
      </c>
      <c r="B101" s="36">
        <v>102</v>
      </c>
      <c r="C101" t="s">
        <v>398</v>
      </c>
      <c r="D101" s="185" t="s">
        <v>399</v>
      </c>
      <c r="E101" s="186">
        <v>10</v>
      </c>
      <c r="F101" s="187"/>
      <c r="G101" s="187"/>
      <c r="H101" s="187"/>
      <c r="I101" s="188" t="s">
        <v>93</v>
      </c>
      <c r="J101" s="188" t="s">
        <v>115</v>
      </c>
      <c r="K101" s="188" t="s">
        <v>235</v>
      </c>
      <c r="L101" s="188" t="s">
        <v>337</v>
      </c>
      <c r="M101" s="188" t="s">
        <v>337</v>
      </c>
      <c r="N101" s="188" t="s">
        <v>337</v>
      </c>
      <c r="O101" s="188" t="s">
        <v>337</v>
      </c>
      <c r="P101" s="189">
        <v>43767</v>
      </c>
      <c r="Q101" s="113" t="s">
        <v>88</v>
      </c>
      <c r="R101" s="194" t="s">
        <v>400</v>
      </c>
      <c r="S101" s="190">
        <v>10</v>
      </c>
      <c r="T101" s="113" t="s">
        <v>98</v>
      </c>
      <c r="U101" s="113">
        <v>137</v>
      </c>
      <c r="V101" s="113">
        <v>35</v>
      </c>
      <c r="W101" s="113">
        <v>18.600000000000001</v>
      </c>
      <c r="X101" s="113"/>
      <c r="Y101" s="113"/>
      <c r="Z101" s="191">
        <v>0.9506944444444444</v>
      </c>
      <c r="AA101" s="191">
        <v>0.29097222222222224</v>
      </c>
      <c r="AB101" s="113">
        <v>489.5</v>
      </c>
      <c r="AC101" s="113">
        <v>432.6</v>
      </c>
      <c r="AD101" s="113">
        <v>88</v>
      </c>
      <c r="AE101" s="113">
        <v>56.9</v>
      </c>
      <c r="AF101" s="113"/>
      <c r="AG101" s="192">
        <v>10.6</v>
      </c>
      <c r="AH101" s="192">
        <v>205.1</v>
      </c>
      <c r="AI101" s="192">
        <v>11.6</v>
      </c>
      <c r="AJ101" s="192">
        <v>6.4</v>
      </c>
      <c r="AK101" s="192">
        <v>51</v>
      </c>
      <c r="AL101" s="192">
        <v>28.4</v>
      </c>
      <c r="AM101" s="192">
        <v>14.2</v>
      </c>
      <c r="AN101" s="192">
        <v>54</v>
      </c>
      <c r="AO101" s="192">
        <v>24</v>
      </c>
      <c r="AP101" s="193">
        <v>2.9</v>
      </c>
      <c r="AQ101" s="192">
        <v>34</v>
      </c>
      <c r="AR101" s="192">
        <v>4.7</v>
      </c>
      <c r="AS101" s="113">
        <v>68.2</v>
      </c>
      <c r="AT101" s="113">
        <v>79.400000000000006</v>
      </c>
      <c r="AU101" s="98">
        <v>3.3287101248266295</v>
      </c>
      <c r="AV101" s="98">
        <v>3.7309292649098471</v>
      </c>
      <c r="AW101" s="113">
        <v>10</v>
      </c>
      <c r="AX101" s="113">
        <v>1.4</v>
      </c>
      <c r="AY101" s="113">
        <v>0</v>
      </c>
      <c r="AZ101" s="113">
        <v>5</v>
      </c>
      <c r="BA101" s="113">
        <v>2</v>
      </c>
      <c r="BB101" s="113">
        <v>6</v>
      </c>
      <c r="BC101" s="113">
        <v>9</v>
      </c>
      <c r="BD101" s="113">
        <v>22</v>
      </c>
      <c r="BE101" s="173">
        <v>15.1</v>
      </c>
      <c r="BF101" s="113">
        <v>26.4</v>
      </c>
      <c r="BG101" s="113">
        <v>3.1</v>
      </c>
      <c r="BH101" s="113">
        <v>13.7</v>
      </c>
      <c r="BI101" s="113">
        <v>1.3</v>
      </c>
      <c r="BJ101" s="113">
        <v>1.5</v>
      </c>
      <c r="BK101" s="113">
        <v>5.6</v>
      </c>
      <c r="BL101" s="113">
        <v>1.1000000000000001</v>
      </c>
      <c r="BM101" s="113">
        <v>28</v>
      </c>
      <c r="BN101" s="113">
        <v>3.9</v>
      </c>
      <c r="BO101" s="113">
        <v>89</v>
      </c>
      <c r="BP101" s="113">
        <v>95.3</v>
      </c>
      <c r="BQ101" s="113">
        <v>0</v>
      </c>
      <c r="BR101" s="113">
        <v>63</v>
      </c>
      <c r="BS101" s="113">
        <v>108</v>
      </c>
      <c r="BT101" s="113">
        <v>47</v>
      </c>
      <c r="BU101" s="113">
        <v>0</v>
      </c>
      <c r="BV101" s="113">
        <v>0</v>
      </c>
      <c r="BW101" s="113">
        <v>22.7</v>
      </c>
      <c r="BX101" s="113">
        <v>3.6</v>
      </c>
      <c r="BY101" s="113">
        <v>99.9</v>
      </c>
      <c r="BZ101" s="113">
        <v>99.9</v>
      </c>
      <c r="CA101" s="113">
        <v>100</v>
      </c>
      <c r="CB101" s="113">
        <v>100</v>
      </c>
      <c r="CC101" s="113"/>
      <c r="CD101" s="113"/>
      <c r="CE101" s="113"/>
      <c r="CF101" s="113"/>
      <c r="CG101" s="186"/>
      <c r="CH101" s="186"/>
      <c r="CI101" s="113">
        <v>10</v>
      </c>
      <c r="CJ101" s="113">
        <v>8</v>
      </c>
      <c r="CK101" s="113">
        <v>2</v>
      </c>
    </row>
    <row r="102" spans="1:89" x14ac:dyDescent="0.2">
      <c r="A102" s="184">
        <v>103</v>
      </c>
      <c r="B102" s="36">
        <v>103</v>
      </c>
      <c r="C102" t="s">
        <v>401</v>
      </c>
      <c r="D102" s="185" t="s">
        <v>402</v>
      </c>
      <c r="E102" s="186">
        <v>8</v>
      </c>
      <c r="F102" s="187" t="s">
        <v>110</v>
      </c>
      <c r="G102" s="187" t="s">
        <v>111</v>
      </c>
      <c r="H102" s="187"/>
      <c r="I102" s="188" t="s">
        <v>94</v>
      </c>
      <c r="J102" s="188" t="s">
        <v>93</v>
      </c>
      <c r="K102" s="188" t="s">
        <v>337</v>
      </c>
      <c r="L102" s="188" t="s">
        <v>337</v>
      </c>
      <c r="M102" s="188" t="s">
        <v>337</v>
      </c>
      <c r="N102" s="188" t="s">
        <v>337</v>
      </c>
      <c r="O102" s="188" t="s">
        <v>337</v>
      </c>
      <c r="P102" s="189">
        <v>43766</v>
      </c>
      <c r="Q102" s="113" t="s">
        <v>88</v>
      </c>
      <c r="R102" s="194" t="s">
        <v>403</v>
      </c>
      <c r="S102" s="190">
        <v>8</v>
      </c>
      <c r="T102" s="113" t="s">
        <v>98</v>
      </c>
      <c r="U102" s="113">
        <v>131</v>
      </c>
      <c r="V102" s="113"/>
      <c r="W102" s="113"/>
      <c r="X102" s="113"/>
      <c r="Y102" s="113"/>
      <c r="Z102" s="191">
        <v>0.92361111111111116</v>
      </c>
      <c r="AA102" s="191">
        <v>0.27083333333333331</v>
      </c>
      <c r="AB102" s="113">
        <v>494</v>
      </c>
      <c r="AC102" s="113">
        <v>425.5</v>
      </c>
      <c r="AD102" s="113">
        <v>86</v>
      </c>
      <c r="AE102" s="113">
        <v>69.599999999999994</v>
      </c>
      <c r="AF102" s="113"/>
      <c r="AG102" s="192">
        <v>4.0999999999999996</v>
      </c>
      <c r="AH102" s="192">
        <v>173</v>
      </c>
      <c r="AI102" s="192">
        <v>14.8</v>
      </c>
      <c r="AJ102" s="192">
        <v>4.9000000000000004</v>
      </c>
      <c r="AK102" s="192">
        <v>43</v>
      </c>
      <c r="AL102" s="192">
        <v>32.9</v>
      </c>
      <c r="AM102" s="192">
        <v>19.2</v>
      </c>
      <c r="AN102" s="192">
        <v>46</v>
      </c>
      <c r="AO102" s="192">
        <v>15</v>
      </c>
      <c r="AP102" s="193">
        <v>1.8</v>
      </c>
      <c r="AQ102" s="192">
        <v>46</v>
      </c>
      <c r="AR102" s="192">
        <v>6.5</v>
      </c>
      <c r="AS102" s="113">
        <v>65.2</v>
      </c>
      <c r="AT102" s="113">
        <v>75.900000000000006</v>
      </c>
      <c r="AU102" s="98">
        <v>2.1151586368977675</v>
      </c>
      <c r="AV102" s="98">
        <v>2.3689776733254995</v>
      </c>
      <c r="AW102" s="113">
        <v>0</v>
      </c>
      <c r="AX102" s="113">
        <v>0</v>
      </c>
      <c r="AY102" s="113">
        <v>0</v>
      </c>
      <c r="AZ102" s="113">
        <v>4</v>
      </c>
      <c r="BA102" s="113">
        <v>0</v>
      </c>
      <c r="BB102" s="113">
        <v>5</v>
      </c>
      <c r="BC102" s="113">
        <v>13</v>
      </c>
      <c r="BD102" s="113">
        <v>22</v>
      </c>
      <c r="BE102" s="173">
        <v>13.1</v>
      </c>
      <c r="BF102" s="113">
        <v>18.600000000000001</v>
      </c>
      <c r="BG102" s="113">
        <v>3.1</v>
      </c>
      <c r="BH102" s="113">
        <v>7.4</v>
      </c>
      <c r="BI102" s="113">
        <v>2.1</v>
      </c>
      <c r="BJ102" s="113">
        <v>4.5</v>
      </c>
      <c r="BK102" s="113">
        <v>1.1000000000000001</v>
      </c>
      <c r="BL102" s="113">
        <v>1.8</v>
      </c>
      <c r="BM102" s="113">
        <v>18</v>
      </c>
      <c r="BN102" s="113">
        <v>2.5</v>
      </c>
      <c r="BO102" s="113">
        <v>91</v>
      </c>
      <c r="BP102" s="113">
        <v>96.9</v>
      </c>
      <c r="BQ102" s="113">
        <v>0</v>
      </c>
      <c r="BR102" s="113">
        <v>67</v>
      </c>
      <c r="BS102" s="113">
        <v>132</v>
      </c>
      <c r="BT102" s="113">
        <v>54</v>
      </c>
      <c r="BU102" s="113">
        <v>0.6</v>
      </c>
      <c r="BV102" s="113">
        <v>71.400000000000006</v>
      </c>
      <c r="BW102" s="113">
        <v>9.3000000000000007</v>
      </c>
      <c r="BX102" s="113">
        <v>3</v>
      </c>
      <c r="BY102" s="113">
        <v>99.9</v>
      </c>
      <c r="BZ102" s="113">
        <v>99.9</v>
      </c>
      <c r="CA102" s="113">
        <v>100</v>
      </c>
      <c r="CB102" s="113">
        <v>100</v>
      </c>
      <c r="CC102" s="113"/>
      <c r="CD102" s="113"/>
      <c r="CE102" s="113"/>
      <c r="CF102" s="113"/>
      <c r="CG102" s="186"/>
      <c r="CH102" s="186"/>
      <c r="CI102" s="113">
        <v>1</v>
      </c>
      <c r="CJ102" s="113">
        <v>1</v>
      </c>
      <c r="CK102" s="113" t="s">
        <v>129</v>
      </c>
    </row>
    <row r="103" spans="1:89" x14ac:dyDescent="0.2">
      <c r="A103" s="184">
        <v>104</v>
      </c>
      <c r="B103" s="36">
        <v>104</v>
      </c>
      <c r="C103" t="s">
        <v>404</v>
      </c>
      <c r="D103" s="185" t="s">
        <v>405</v>
      </c>
      <c r="E103" s="186">
        <v>8</v>
      </c>
      <c r="F103" s="187"/>
      <c r="G103" s="187"/>
      <c r="H103" s="187"/>
      <c r="I103" s="188" t="s">
        <v>235</v>
      </c>
      <c r="J103" s="188" t="s">
        <v>115</v>
      </c>
      <c r="K103" s="188" t="s">
        <v>87</v>
      </c>
      <c r="L103" s="188" t="s">
        <v>337</v>
      </c>
      <c r="M103" s="188" t="s">
        <v>337</v>
      </c>
      <c r="N103" s="188" t="s">
        <v>337</v>
      </c>
      <c r="O103" s="188" t="s">
        <v>337</v>
      </c>
      <c r="P103" s="189">
        <v>43763</v>
      </c>
      <c r="Q103" s="113" t="s">
        <v>88</v>
      </c>
      <c r="R103" s="194" t="s">
        <v>406</v>
      </c>
      <c r="S103" s="190">
        <v>8</v>
      </c>
      <c r="T103" s="113" t="s">
        <v>90</v>
      </c>
      <c r="U103" s="113">
        <v>132</v>
      </c>
      <c r="V103" s="113">
        <v>32</v>
      </c>
      <c r="W103" s="113">
        <v>18.399999999999999</v>
      </c>
      <c r="X103" s="113"/>
      <c r="Y103" s="113"/>
      <c r="Z103" s="191">
        <v>0.88541666666666663</v>
      </c>
      <c r="AA103" s="191">
        <v>0.30208333333333331</v>
      </c>
      <c r="AB103" s="113">
        <v>591.5</v>
      </c>
      <c r="AC103" s="113">
        <v>574</v>
      </c>
      <c r="AD103" s="113">
        <v>97</v>
      </c>
      <c r="AE103" s="113">
        <v>17.5</v>
      </c>
      <c r="AF103" s="113"/>
      <c r="AG103" s="192">
        <v>9.5</v>
      </c>
      <c r="AH103" s="192">
        <v>174.5</v>
      </c>
      <c r="AI103" s="192">
        <v>4.5</v>
      </c>
      <c r="AJ103" s="192">
        <v>1.7</v>
      </c>
      <c r="AK103" s="192">
        <v>49.9</v>
      </c>
      <c r="AL103" s="192">
        <v>28</v>
      </c>
      <c r="AM103" s="192">
        <v>20.399999999999999</v>
      </c>
      <c r="AN103" s="192">
        <v>58</v>
      </c>
      <c r="AO103" s="192">
        <v>21</v>
      </c>
      <c r="AP103" s="193">
        <v>2.1</v>
      </c>
      <c r="AQ103" s="192">
        <v>29</v>
      </c>
      <c r="AR103" s="192">
        <v>3</v>
      </c>
      <c r="AS103" s="113">
        <v>78.400000000000006</v>
      </c>
      <c r="AT103" s="113">
        <v>77.900000000000006</v>
      </c>
      <c r="AU103" s="98">
        <v>2.1951219512195124</v>
      </c>
      <c r="AV103" s="98">
        <v>2.4146341463414633</v>
      </c>
      <c r="AW103" s="113">
        <v>4</v>
      </c>
      <c r="AX103" s="113">
        <v>0.4</v>
      </c>
      <c r="AY103" s="113">
        <v>0.4</v>
      </c>
      <c r="AZ103" s="113">
        <v>1</v>
      </c>
      <c r="BA103" s="113">
        <v>1</v>
      </c>
      <c r="BB103" s="113">
        <v>5</v>
      </c>
      <c r="BC103" s="113">
        <v>5</v>
      </c>
      <c r="BD103" s="113">
        <v>12</v>
      </c>
      <c r="BE103" s="173">
        <v>11.6</v>
      </c>
      <c r="BF103" s="113">
        <v>16.5</v>
      </c>
      <c r="BG103" s="113">
        <v>1.3</v>
      </c>
      <c r="BH103" s="113">
        <v>3.1</v>
      </c>
      <c r="BI103" s="113">
        <v>0.8</v>
      </c>
      <c r="BJ103" s="113">
        <v>1.1000000000000001</v>
      </c>
      <c r="BK103" s="113">
        <v>1.3</v>
      </c>
      <c r="BL103" s="113">
        <v>0.8</v>
      </c>
      <c r="BM103" s="113">
        <v>4</v>
      </c>
      <c r="BN103" s="113">
        <v>0.4</v>
      </c>
      <c r="BO103" s="113">
        <v>93</v>
      </c>
      <c r="BP103" s="113">
        <v>96.4</v>
      </c>
      <c r="BQ103" s="113">
        <v>0</v>
      </c>
      <c r="BR103" s="113">
        <v>73</v>
      </c>
      <c r="BS103" s="113">
        <v>119</v>
      </c>
      <c r="BT103" s="113">
        <v>54</v>
      </c>
      <c r="BU103" s="113">
        <v>46.7</v>
      </c>
      <c r="BV103" s="113">
        <v>14.3</v>
      </c>
      <c r="BW103" s="113">
        <v>6.6</v>
      </c>
      <c r="BX103" s="113">
        <v>3.3</v>
      </c>
      <c r="BY103" s="113">
        <v>92.1</v>
      </c>
      <c r="BZ103" s="113">
        <v>100</v>
      </c>
      <c r="CA103" s="113">
        <v>92.1</v>
      </c>
      <c r="CB103" s="113">
        <v>100</v>
      </c>
      <c r="CC103" s="113"/>
      <c r="CD103" s="113"/>
      <c r="CE103" s="113"/>
      <c r="CF103" s="113"/>
      <c r="CG103" s="186"/>
      <c r="CH103" s="186"/>
      <c r="CI103" s="113">
        <v>10</v>
      </c>
      <c r="CJ103" s="113">
        <v>10</v>
      </c>
      <c r="CK103" s="173">
        <v>0</v>
      </c>
    </row>
    <row r="104" spans="1:89" x14ac:dyDescent="0.2">
      <c r="A104" s="184">
        <v>105</v>
      </c>
      <c r="B104" s="36">
        <v>105</v>
      </c>
      <c r="C104" t="s">
        <v>407</v>
      </c>
      <c r="D104" s="185" t="s">
        <v>408</v>
      </c>
      <c r="E104" s="186">
        <v>13</v>
      </c>
      <c r="F104" s="187"/>
      <c r="G104" s="187"/>
      <c r="H104" s="187"/>
      <c r="I104" s="188" t="s">
        <v>93</v>
      </c>
      <c r="J104" s="188" t="s">
        <v>87</v>
      </c>
      <c r="K104" s="188" t="s">
        <v>337</v>
      </c>
      <c r="L104" s="188" t="s">
        <v>337</v>
      </c>
      <c r="M104" s="188" t="s">
        <v>337</v>
      </c>
      <c r="N104" s="188" t="s">
        <v>337</v>
      </c>
      <c r="O104" s="188" t="s">
        <v>337</v>
      </c>
      <c r="P104" s="189">
        <v>43763</v>
      </c>
      <c r="Q104" s="113" t="s">
        <v>88</v>
      </c>
      <c r="R104" s="194" t="s">
        <v>409</v>
      </c>
      <c r="S104" s="190">
        <v>13</v>
      </c>
      <c r="T104" s="113" t="s">
        <v>90</v>
      </c>
      <c r="U104" s="113">
        <v>169</v>
      </c>
      <c r="V104" s="113">
        <v>50</v>
      </c>
      <c r="W104" s="113">
        <v>17.5</v>
      </c>
      <c r="X104" s="113"/>
      <c r="Y104" s="113"/>
      <c r="Z104" s="191">
        <v>0.87916666666666676</v>
      </c>
      <c r="AA104" s="191">
        <v>0.29166666666666669</v>
      </c>
      <c r="AB104" s="113">
        <v>575.5</v>
      </c>
      <c r="AC104" s="113">
        <v>545.5</v>
      </c>
      <c r="AD104" s="113">
        <v>95</v>
      </c>
      <c r="AE104" s="113">
        <v>30</v>
      </c>
      <c r="AF104" s="113"/>
      <c r="AG104" s="192">
        <v>18</v>
      </c>
      <c r="AH104" s="192">
        <v>73</v>
      </c>
      <c r="AI104" s="192">
        <v>8.1</v>
      </c>
      <c r="AJ104" s="192">
        <v>4</v>
      </c>
      <c r="AK104" s="192">
        <v>49</v>
      </c>
      <c r="AL104" s="192">
        <v>20.6</v>
      </c>
      <c r="AM104" s="192">
        <v>26.3</v>
      </c>
      <c r="AN104" s="192">
        <v>64</v>
      </c>
      <c r="AO104" s="192">
        <v>29</v>
      </c>
      <c r="AP104" s="193">
        <v>3</v>
      </c>
      <c r="AQ104" s="192">
        <v>77</v>
      </c>
      <c r="AR104" s="192">
        <v>8.5</v>
      </c>
      <c r="AS104" s="113">
        <v>90.3</v>
      </c>
      <c r="AT104" s="113">
        <v>69.599999999999994</v>
      </c>
      <c r="AU104" s="98">
        <v>3.1897341888175985</v>
      </c>
      <c r="AV104" s="98">
        <v>3.5197066911090742</v>
      </c>
      <c r="AW104" s="113">
        <v>42</v>
      </c>
      <c r="AX104" s="113">
        <v>4.5999999999999996</v>
      </c>
      <c r="AY104" s="113">
        <v>3</v>
      </c>
      <c r="AZ104" s="113">
        <v>0</v>
      </c>
      <c r="BA104" s="113">
        <v>0</v>
      </c>
      <c r="BB104" s="113">
        <v>0</v>
      </c>
      <c r="BC104" s="113">
        <v>3</v>
      </c>
      <c r="BD104" s="113">
        <v>3</v>
      </c>
      <c r="BE104" s="113"/>
      <c r="BF104" s="113">
        <v>18.5</v>
      </c>
      <c r="BG104" s="113">
        <v>0.3</v>
      </c>
      <c r="BH104" s="113">
        <v>0.4</v>
      </c>
      <c r="BI104" s="113">
        <v>0.3</v>
      </c>
      <c r="BJ104" s="113">
        <v>0.9</v>
      </c>
      <c r="BK104" s="113">
        <v>0</v>
      </c>
      <c r="BL104" s="113">
        <v>0.4</v>
      </c>
      <c r="BM104" s="113">
        <v>2</v>
      </c>
      <c r="BN104" s="113">
        <v>0.2</v>
      </c>
      <c r="BO104" s="113">
        <v>93</v>
      </c>
      <c r="BP104" s="113">
        <v>95.9</v>
      </c>
      <c r="BQ104" s="113">
        <v>0</v>
      </c>
      <c r="BR104" s="113">
        <v>64</v>
      </c>
      <c r="BS104" s="113">
        <v>104</v>
      </c>
      <c r="BT104" s="113">
        <v>47</v>
      </c>
      <c r="BU104" s="113">
        <v>4.2</v>
      </c>
      <c r="BV104" s="113">
        <v>89</v>
      </c>
      <c r="BW104" s="113">
        <v>13.5</v>
      </c>
      <c r="BX104" s="113">
        <v>4</v>
      </c>
      <c r="BY104" s="113">
        <v>99.5</v>
      </c>
      <c r="BZ104" s="113">
        <v>99.5</v>
      </c>
      <c r="CA104" s="113">
        <v>100</v>
      </c>
      <c r="CB104" s="113">
        <v>100</v>
      </c>
      <c r="CC104" s="113"/>
      <c r="CD104" s="113"/>
      <c r="CE104" s="113"/>
      <c r="CF104" s="113"/>
      <c r="CG104" s="186"/>
      <c r="CH104" s="186"/>
      <c r="CI104" s="113">
        <v>9</v>
      </c>
      <c r="CJ104" s="113">
        <v>10</v>
      </c>
      <c r="CK104" s="113">
        <v>1</v>
      </c>
    </row>
    <row r="105" spans="1:89" x14ac:dyDescent="0.2">
      <c r="A105" s="184">
        <v>106</v>
      </c>
      <c r="B105" s="36">
        <v>106</v>
      </c>
      <c r="C105" t="s">
        <v>410</v>
      </c>
      <c r="D105" s="185" t="s">
        <v>411</v>
      </c>
      <c r="E105" s="186">
        <v>7</v>
      </c>
      <c r="F105" s="187"/>
      <c r="G105" s="187"/>
      <c r="H105" s="187"/>
      <c r="I105" s="188" t="s">
        <v>94</v>
      </c>
      <c r="J105" s="188" t="s">
        <v>95</v>
      </c>
      <c r="K105" s="188" t="s">
        <v>139</v>
      </c>
      <c r="L105" s="188" t="s">
        <v>87</v>
      </c>
      <c r="M105" s="188" t="s">
        <v>337</v>
      </c>
      <c r="N105" s="188" t="s">
        <v>337</v>
      </c>
      <c r="O105" s="188" t="s">
        <v>337</v>
      </c>
      <c r="P105" s="189">
        <v>43762</v>
      </c>
      <c r="Q105" s="113" t="s">
        <v>88</v>
      </c>
      <c r="R105" s="194" t="s">
        <v>412</v>
      </c>
      <c r="S105" s="190">
        <v>7</v>
      </c>
      <c r="T105" s="113" t="s">
        <v>98</v>
      </c>
      <c r="U105" s="113">
        <v>138</v>
      </c>
      <c r="V105" s="113">
        <v>30</v>
      </c>
      <c r="W105" s="113">
        <v>15.8</v>
      </c>
      <c r="X105" s="113"/>
      <c r="Y105" s="113"/>
      <c r="Z105" s="191">
        <v>0.86458333333333337</v>
      </c>
      <c r="AA105" s="191">
        <v>0.32222222222222224</v>
      </c>
      <c r="AB105" s="113">
        <v>642.5</v>
      </c>
      <c r="AC105" s="113">
        <v>617</v>
      </c>
      <c r="AD105" s="113">
        <v>96</v>
      </c>
      <c r="AE105" s="113">
        <v>25.5</v>
      </c>
      <c r="AF105" s="113"/>
      <c r="AG105" s="192">
        <v>17</v>
      </c>
      <c r="AH105" s="192">
        <v>83.5</v>
      </c>
      <c r="AI105" s="192">
        <v>6.4</v>
      </c>
      <c r="AJ105" s="192">
        <v>2.4</v>
      </c>
      <c r="AK105" s="192">
        <v>53.1</v>
      </c>
      <c r="AL105" s="192">
        <v>22.4</v>
      </c>
      <c r="AM105" s="192">
        <v>22.1</v>
      </c>
      <c r="AN105" s="192">
        <v>85</v>
      </c>
      <c r="AO105" s="192">
        <v>39</v>
      </c>
      <c r="AP105" s="193">
        <v>3.6</v>
      </c>
      <c r="AQ105" s="192">
        <v>52</v>
      </c>
      <c r="AR105" s="192">
        <v>5.0999999999999996</v>
      </c>
      <c r="AS105" s="113">
        <v>107.1</v>
      </c>
      <c r="AT105" s="113">
        <v>75.5</v>
      </c>
      <c r="AU105" s="98">
        <v>3.792544570502431</v>
      </c>
      <c r="AV105" s="98">
        <v>4.1426256077795784</v>
      </c>
      <c r="AW105" s="113">
        <v>17</v>
      </c>
      <c r="AX105" s="113">
        <v>1.7</v>
      </c>
      <c r="AY105" s="113">
        <v>0</v>
      </c>
      <c r="AZ105" s="113">
        <v>3</v>
      </c>
      <c r="BA105" s="113">
        <v>0</v>
      </c>
      <c r="BB105" s="113">
        <v>6</v>
      </c>
      <c r="BC105" s="113">
        <v>17</v>
      </c>
      <c r="BD105" s="113">
        <v>26</v>
      </c>
      <c r="BE105" s="173">
        <v>14.9</v>
      </c>
      <c r="BF105" s="113">
        <v>20.9</v>
      </c>
      <c r="BG105" s="113">
        <v>2.5</v>
      </c>
      <c r="BH105" s="113">
        <v>5.3</v>
      </c>
      <c r="BI105" s="113">
        <v>1.7</v>
      </c>
      <c r="BJ105" s="113">
        <v>2.5</v>
      </c>
      <c r="BK105" s="113">
        <v>2.5</v>
      </c>
      <c r="BL105" s="113">
        <v>2.2999999999999998</v>
      </c>
      <c r="BM105" s="113">
        <v>16</v>
      </c>
      <c r="BN105" s="113">
        <v>1.6</v>
      </c>
      <c r="BO105" s="113">
        <v>86</v>
      </c>
      <c r="BP105" s="113">
        <v>97</v>
      </c>
      <c r="BQ105" s="113">
        <v>0</v>
      </c>
      <c r="BR105" s="113">
        <v>69</v>
      </c>
      <c r="BS105" s="113">
        <v>105</v>
      </c>
      <c r="BT105" s="113">
        <v>52</v>
      </c>
      <c r="BU105" s="113">
        <v>85.4</v>
      </c>
      <c r="BV105" s="113">
        <v>54.6</v>
      </c>
      <c r="BW105" s="113">
        <v>18.3</v>
      </c>
      <c r="BX105" s="113">
        <v>4.0999999999999996</v>
      </c>
      <c r="BY105" s="113">
        <v>100</v>
      </c>
      <c r="BZ105" s="113">
        <v>100</v>
      </c>
      <c r="CA105" s="113">
        <v>100</v>
      </c>
      <c r="CB105" s="113">
        <v>100</v>
      </c>
      <c r="CC105" s="113"/>
      <c r="CD105" s="113"/>
      <c r="CE105" s="113"/>
      <c r="CF105" s="113"/>
      <c r="CG105" s="186"/>
      <c r="CH105" s="186"/>
      <c r="CI105" s="113">
        <v>10</v>
      </c>
      <c r="CJ105" s="113">
        <v>10</v>
      </c>
      <c r="CK105" s="173">
        <v>0</v>
      </c>
    </row>
    <row r="106" spans="1:89" x14ac:dyDescent="0.2">
      <c r="A106" s="184">
        <v>107</v>
      </c>
      <c r="B106" s="36">
        <v>107</v>
      </c>
      <c r="C106" t="s">
        <v>413</v>
      </c>
      <c r="D106" s="185" t="s">
        <v>414</v>
      </c>
      <c r="E106" s="186">
        <v>6</v>
      </c>
      <c r="F106" s="187"/>
      <c r="G106" s="187"/>
      <c r="H106" s="187"/>
      <c r="I106" s="188" t="s">
        <v>94</v>
      </c>
      <c r="J106" s="188" t="s">
        <v>337</v>
      </c>
      <c r="K106" s="188" t="s">
        <v>337</v>
      </c>
      <c r="L106" s="188" t="s">
        <v>337</v>
      </c>
      <c r="M106" s="188" t="s">
        <v>337</v>
      </c>
      <c r="N106" s="188" t="s">
        <v>337</v>
      </c>
      <c r="O106" s="188" t="s">
        <v>337</v>
      </c>
      <c r="P106" s="189">
        <v>43761</v>
      </c>
      <c r="Q106" s="113" t="s">
        <v>88</v>
      </c>
      <c r="R106" s="194" t="s">
        <v>415</v>
      </c>
      <c r="S106" s="190">
        <v>6</v>
      </c>
      <c r="T106" s="113" t="s">
        <v>90</v>
      </c>
      <c r="U106" s="113">
        <v>105</v>
      </c>
      <c r="V106" s="113">
        <v>14</v>
      </c>
      <c r="W106" s="113">
        <v>12.7</v>
      </c>
      <c r="X106" s="113"/>
      <c r="Y106" s="113"/>
      <c r="Z106" s="191">
        <v>0.90277777777777779</v>
      </c>
      <c r="AA106" s="191">
        <v>0.32291666666666669</v>
      </c>
      <c r="AB106" s="113">
        <v>592.5</v>
      </c>
      <c r="AC106" s="113">
        <v>534</v>
      </c>
      <c r="AD106" s="113">
        <v>90</v>
      </c>
      <c r="AE106" s="113">
        <v>58.5</v>
      </c>
      <c r="AF106" s="113"/>
      <c r="AG106" s="192">
        <v>13</v>
      </c>
      <c r="AH106" s="192">
        <v>157.5</v>
      </c>
      <c r="AI106" s="192">
        <v>11.8</v>
      </c>
      <c r="AJ106" s="192">
        <v>11.6</v>
      </c>
      <c r="AK106" s="192">
        <v>43.6</v>
      </c>
      <c r="AL106" s="192">
        <v>25.2</v>
      </c>
      <c r="AM106" s="192">
        <v>19.600000000000001</v>
      </c>
      <c r="AN106" s="192">
        <v>71</v>
      </c>
      <c r="AO106" s="192">
        <v>33</v>
      </c>
      <c r="AP106" s="193">
        <v>3.3</v>
      </c>
      <c r="AQ106" s="192">
        <v>87</v>
      </c>
      <c r="AR106" s="192">
        <v>9.8000000000000007</v>
      </c>
      <c r="AS106" s="113">
        <v>90.6</v>
      </c>
      <c r="AT106" s="113">
        <v>68.8</v>
      </c>
      <c r="AU106" s="98">
        <v>3.707865168539326</v>
      </c>
      <c r="AV106" s="98">
        <v>4.0786516853932584</v>
      </c>
      <c r="AW106" s="113">
        <v>6</v>
      </c>
      <c r="AX106" s="113">
        <v>0.7</v>
      </c>
      <c r="AY106" s="113">
        <v>0</v>
      </c>
      <c r="AZ106" s="113">
        <v>0</v>
      </c>
      <c r="BA106" s="113">
        <v>4</v>
      </c>
      <c r="BB106" s="113">
        <v>2</v>
      </c>
      <c r="BC106" s="113">
        <v>26</v>
      </c>
      <c r="BD106" s="113">
        <v>32</v>
      </c>
      <c r="BE106" s="173">
        <v>10.1</v>
      </c>
      <c r="BF106" s="113">
        <v>18.2</v>
      </c>
      <c r="BG106" s="113">
        <v>3.6</v>
      </c>
      <c r="BH106" s="113">
        <v>2.9</v>
      </c>
      <c r="BI106" s="113">
        <v>3.8</v>
      </c>
      <c r="BJ106" s="113">
        <v>3.7</v>
      </c>
      <c r="BK106" s="113">
        <v>3.5</v>
      </c>
      <c r="BL106" s="113">
        <v>5.8</v>
      </c>
      <c r="BM106" s="113">
        <v>6</v>
      </c>
      <c r="BN106" s="113">
        <v>0.7</v>
      </c>
      <c r="BO106" s="113">
        <v>90</v>
      </c>
      <c r="BP106" s="113">
        <v>96.7</v>
      </c>
      <c r="BQ106" s="113">
        <v>0</v>
      </c>
      <c r="BR106" s="113">
        <v>65</v>
      </c>
      <c r="BS106" s="113">
        <v>114</v>
      </c>
      <c r="BT106" s="113">
        <v>49</v>
      </c>
      <c r="BU106" s="113">
        <v>104</v>
      </c>
      <c r="BV106" s="113">
        <v>79.900000000000006</v>
      </c>
      <c r="BW106" s="113">
        <v>28.5</v>
      </c>
      <c r="BX106" s="113">
        <v>3.2</v>
      </c>
      <c r="BY106" s="113">
        <v>74</v>
      </c>
      <c r="BZ106" s="113">
        <v>99.5</v>
      </c>
      <c r="CA106" s="113">
        <v>74</v>
      </c>
      <c r="CB106" s="113">
        <v>100</v>
      </c>
      <c r="CC106" s="113"/>
      <c r="CD106" s="113"/>
      <c r="CE106" s="113"/>
      <c r="CF106" s="113"/>
      <c r="CG106" s="113"/>
      <c r="CH106" s="186" t="s">
        <v>416</v>
      </c>
      <c r="CI106" s="113">
        <v>9</v>
      </c>
      <c r="CJ106" s="113">
        <v>9</v>
      </c>
      <c r="CK106" s="113">
        <v>2</v>
      </c>
    </row>
    <row r="107" spans="1:89" x14ac:dyDescent="0.2">
      <c r="A107" s="184">
        <v>108</v>
      </c>
      <c r="B107" s="36">
        <v>108</v>
      </c>
      <c r="C107" t="s">
        <v>417</v>
      </c>
      <c r="D107" s="185" t="s">
        <v>418</v>
      </c>
      <c r="E107" s="186">
        <v>11</v>
      </c>
      <c r="F107" s="187"/>
      <c r="G107" s="187"/>
      <c r="H107" s="187"/>
      <c r="I107" s="188" t="s">
        <v>94</v>
      </c>
      <c r="J107" s="188" t="s">
        <v>96</v>
      </c>
      <c r="K107" s="188" t="s">
        <v>87</v>
      </c>
      <c r="L107" s="188" t="s">
        <v>139</v>
      </c>
      <c r="M107" s="188" t="s">
        <v>337</v>
      </c>
      <c r="N107" s="188" t="s">
        <v>337</v>
      </c>
      <c r="O107" s="188" t="s">
        <v>337</v>
      </c>
      <c r="P107" s="189">
        <v>43759</v>
      </c>
      <c r="Q107" s="113" t="s">
        <v>88</v>
      </c>
      <c r="R107" s="194" t="s">
        <v>419</v>
      </c>
      <c r="S107" s="190">
        <v>11</v>
      </c>
      <c r="T107" s="113" t="s">
        <v>98</v>
      </c>
      <c r="U107" s="113">
        <v>145</v>
      </c>
      <c r="V107" s="113">
        <v>43</v>
      </c>
      <c r="W107" s="113">
        <v>20.5</v>
      </c>
      <c r="X107" s="113"/>
      <c r="Y107" s="113"/>
      <c r="Z107" s="191">
        <v>0.95763888888888893</v>
      </c>
      <c r="AA107" s="191">
        <v>0.30486111111111108</v>
      </c>
      <c r="AB107" s="113">
        <v>490.5</v>
      </c>
      <c r="AC107" s="113">
        <v>483</v>
      </c>
      <c r="AD107" s="113">
        <v>98</v>
      </c>
      <c r="AE107" s="113">
        <v>7.5</v>
      </c>
      <c r="AF107" s="113"/>
      <c r="AG107" s="192">
        <v>9</v>
      </c>
      <c r="AH107" s="192">
        <v>89.5</v>
      </c>
      <c r="AI107" s="192">
        <v>3.3</v>
      </c>
      <c r="AJ107" s="192">
        <v>1.6</v>
      </c>
      <c r="AK107" s="192">
        <v>50.1</v>
      </c>
      <c r="AL107" s="192">
        <v>26.6</v>
      </c>
      <c r="AM107" s="192">
        <v>21.7</v>
      </c>
      <c r="AN107" s="192">
        <v>47</v>
      </c>
      <c r="AO107" s="192">
        <v>14</v>
      </c>
      <c r="AP107" s="193">
        <v>1.7</v>
      </c>
      <c r="AQ107" s="192">
        <v>66</v>
      </c>
      <c r="AR107" s="192">
        <v>8.1999999999999993</v>
      </c>
      <c r="AS107" s="113">
        <v>68.7</v>
      </c>
      <c r="AT107" s="113">
        <v>76.7</v>
      </c>
      <c r="AU107" s="98">
        <v>1.7391304347826086</v>
      </c>
      <c r="AV107" s="98">
        <v>1.9503105590062111</v>
      </c>
      <c r="AW107" s="113">
        <v>23</v>
      </c>
      <c r="AX107" s="113">
        <v>2.7</v>
      </c>
      <c r="AY107" s="113">
        <v>1</v>
      </c>
      <c r="AZ107" s="113">
        <v>1</v>
      </c>
      <c r="BA107" s="113">
        <v>2</v>
      </c>
      <c r="BB107" s="113">
        <v>5</v>
      </c>
      <c r="BC107" s="113">
        <v>16</v>
      </c>
      <c r="BD107" s="113">
        <v>24</v>
      </c>
      <c r="BE107" s="173">
        <v>12.6</v>
      </c>
      <c r="BF107" s="113">
        <v>20</v>
      </c>
      <c r="BG107" s="113">
        <v>3</v>
      </c>
      <c r="BH107" s="113">
        <v>8</v>
      </c>
      <c r="BI107" s="113">
        <v>1.6</v>
      </c>
      <c r="BJ107" s="113">
        <v>4.8</v>
      </c>
      <c r="BK107" s="113">
        <v>1.7</v>
      </c>
      <c r="BL107" s="113">
        <v>4.5</v>
      </c>
      <c r="BM107" s="113">
        <v>12</v>
      </c>
      <c r="BN107" s="113">
        <v>1.5</v>
      </c>
      <c r="BO107" s="113">
        <v>93</v>
      </c>
      <c r="BP107" s="113">
        <v>97.6</v>
      </c>
      <c r="BQ107" s="113">
        <v>0</v>
      </c>
      <c r="BR107" s="113">
        <v>67</v>
      </c>
      <c r="BS107" s="113">
        <v>120</v>
      </c>
      <c r="BT107" s="113">
        <v>52</v>
      </c>
      <c r="BU107" s="113">
        <v>0.9</v>
      </c>
      <c r="BV107" s="113">
        <v>0</v>
      </c>
      <c r="BW107" s="113">
        <v>2.5</v>
      </c>
      <c r="BX107" s="113">
        <v>4</v>
      </c>
      <c r="BY107" s="113">
        <v>58.1</v>
      </c>
      <c r="BZ107" s="113">
        <v>99.9</v>
      </c>
      <c r="CA107" s="113">
        <v>58.1</v>
      </c>
      <c r="CB107" s="113">
        <v>100</v>
      </c>
      <c r="CC107" s="113"/>
      <c r="CD107" s="113"/>
      <c r="CE107" s="113"/>
      <c r="CF107" s="113"/>
      <c r="CG107" s="186"/>
      <c r="CH107" s="186"/>
      <c r="CI107" s="113">
        <v>10</v>
      </c>
      <c r="CJ107" s="113">
        <v>8</v>
      </c>
      <c r="CK107" s="113">
        <v>5</v>
      </c>
    </row>
    <row r="108" spans="1:89" x14ac:dyDescent="0.2">
      <c r="A108" s="184">
        <v>109</v>
      </c>
      <c r="B108" s="36">
        <v>109</v>
      </c>
      <c r="C108" t="s">
        <v>261</v>
      </c>
      <c r="D108" s="185" t="s">
        <v>262</v>
      </c>
      <c r="E108" s="186">
        <v>13</v>
      </c>
      <c r="F108" s="187"/>
      <c r="G108" s="187"/>
      <c r="H108" s="187"/>
      <c r="I108" s="188" t="s">
        <v>1827</v>
      </c>
      <c r="J108" s="188" t="s">
        <v>337</v>
      </c>
      <c r="K108" s="188" t="s">
        <v>337</v>
      </c>
      <c r="L108" s="188" t="s">
        <v>337</v>
      </c>
      <c r="M108" s="188" t="s">
        <v>337</v>
      </c>
      <c r="N108" s="188" t="s">
        <v>337</v>
      </c>
      <c r="O108" s="188" t="s">
        <v>337</v>
      </c>
      <c r="P108" s="189">
        <v>43756</v>
      </c>
      <c r="Q108" s="113" t="s">
        <v>88</v>
      </c>
      <c r="R108" s="194" t="s">
        <v>420</v>
      </c>
      <c r="S108" s="186">
        <v>13</v>
      </c>
      <c r="T108" s="113" t="s">
        <v>98</v>
      </c>
      <c r="U108" s="113">
        <v>151</v>
      </c>
      <c r="V108" s="113">
        <v>34</v>
      </c>
      <c r="W108" s="113">
        <v>14.9</v>
      </c>
      <c r="X108" s="113"/>
      <c r="Y108" s="113"/>
      <c r="Z108" s="191">
        <v>0.89236111111111116</v>
      </c>
      <c r="AA108" s="191">
        <v>0.31388888888888888</v>
      </c>
      <c r="AB108" s="113">
        <v>579</v>
      </c>
      <c r="AC108" s="113">
        <v>439</v>
      </c>
      <c r="AD108" s="113">
        <v>76</v>
      </c>
      <c r="AE108" s="113">
        <v>140</v>
      </c>
      <c r="AF108" s="113"/>
      <c r="AG108" s="192">
        <v>28</v>
      </c>
      <c r="AH108" s="192">
        <v>67</v>
      </c>
      <c r="AI108" s="192">
        <v>27.7</v>
      </c>
      <c r="AJ108" s="192">
        <v>11.3</v>
      </c>
      <c r="AK108" s="192">
        <v>50.6</v>
      </c>
      <c r="AL108" s="192">
        <v>18.100000000000001</v>
      </c>
      <c r="AM108" s="192">
        <v>20</v>
      </c>
      <c r="AN108" s="192">
        <v>96</v>
      </c>
      <c r="AO108" s="192">
        <v>44</v>
      </c>
      <c r="AP108" s="193">
        <v>4.5999999999999996</v>
      </c>
      <c r="AQ108" s="192">
        <v>93</v>
      </c>
      <c r="AR108" s="192">
        <v>12.7</v>
      </c>
      <c r="AS108" s="113">
        <v>116</v>
      </c>
      <c r="AT108" s="113">
        <v>68.7</v>
      </c>
      <c r="AU108" s="98">
        <v>6.0136674259681095</v>
      </c>
      <c r="AV108" s="98">
        <v>6.642369020501139</v>
      </c>
      <c r="AW108" s="113">
        <v>5</v>
      </c>
      <c r="AX108" s="113">
        <v>0.7</v>
      </c>
      <c r="AY108" s="113">
        <v>0</v>
      </c>
      <c r="AZ108" s="113">
        <v>0</v>
      </c>
      <c r="BA108" s="113">
        <v>5</v>
      </c>
      <c r="BB108" s="113">
        <v>4</v>
      </c>
      <c r="BC108" s="113">
        <v>53</v>
      </c>
      <c r="BD108" s="113">
        <v>62</v>
      </c>
      <c r="BE108" s="173">
        <v>17.5</v>
      </c>
      <c r="BF108" s="113">
        <v>22.8</v>
      </c>
      <c r="BG108" s="113">
        <v>8.5</v>
      </c>
      <c r="BH108" s="113">
        <v>10.199999999999999</v>
      </c>
      <c r="BI108" s="113">
        <v>8</v>
      </c>
      <c r="BJ108" s="113">
        <v>10.1</v>
      </c>
      <c r="BK108" s="113">
        <v>2.6</v>
      </c>
      <c r="BL108" s="113">
        <v>8.9</v>
      </c>
      <c r="BM108" s="113">
        <v>34</v>
      </c>
      <c r="BN108" s="113">
        <v>4.5999999999999996</v>
      </c>
      <c r="BO108" s="113">
        <v>89</v>
      </c>
      <c r="BP108" s="113">
        <v>96.1</v>
      </c>
      <c r="BQ108" s="113">
        <v>0</v>
      </c>
      <c r="BR108" s="113">
        <v>58</v>
      </c>
      <c r="BS108" s="113">
        <v>109</v>
      </c>
      <c r="BT108" s="113">
        <v>44</v>
      </c>
      <c r="BU108" s="113">
        <v>78.2</v>
      </c>
      <c r="BV108" s="113">
        <v>54.5</v>
      </c>
      <c r="BW108" s="113">
        <v>9.6</v>
      </c>
      <c r="BX108" s="113">
        <v>2.9</v>
      </c>
      <c r="BY108" s="113">
        <v>97.4</v>
      </c>
      <c r="BZ108" s="113">
        <v>100</v>
      </c>
      <c r="CA108" s="113">
        <v>97.4</v>
      </c>
      <c r="CB108" s="113">
        <v>100</v>
      </c>
      <c r="CC108" s="113"/>
      <c r="CD108" s="113"/>
      <c r="CE108" s="113"/>
      <c r="CF108" s="113"/>
      <c r="CG108" s="186"/>
      <c r="CH108" s="186"/>
      <c r="CI108" s="113">
        <v>10</v>
      </c>
      <c r="CJ108" s="113">
        <v>10</v>
      </c>
      <c r="CK108" s="173">
        <v>0</v>
      </c>
    </row>
    <row r="109" spans="1:89" x14ac:dyDescent="0.2">
      <c r="A109" s="184">
        <v>110</v>
      </c>
      <c r="B109" s="36">
        <v>110</v>
      </c>
      <c r="C109" t="s">
        <v>421</v>
      </c>
      <c r="D109" s="185" t="s">
        <v>422</v>
      </c>
      <c r="E109" s="186">
        <v>12</v>
      </c>
      <c r="F109" s="187"/>
      <c r="G109" s="187"/>
      <c r="H109" s="187"/>
      <c r="I109" s="188" t="s">
        <v>235</v>
      </c>
      <c r="J109" s="188" t="s">
        <v>115</v>
      </c>
      <c r="K109" s="188" t="s">
        <v>93</v>
      </c>
      <c r="L109" s="188" t="s">
        <v>200</v>
      </c>
      <c r="M109" s="188" t="s">
        <v>337</v>
      </c>
      <c r="N109" s="188" t="s">
        <v>337</v>
      </c>
      <c r="O109" s="188" t="s">
        <v>337</v>
      </c>
      <c r="P109" s="189">
        <v>43749</v>
      </c>
      <c r="Q109" s="113" t="s">
        <v>88</v>
      </c>
      <c r="R109" s="194" t="s">
        <v>423</v>
      </c>
      <c r="S109" s="190">
        <v>12</v>
      </c>
      <c r="T109" s="113" t="s">
        <v>90</v>
      </c>
      <c r="U109" s="113">
        <v>161</v>
      </c>
      <c r="V109" s="113">
        <v>42</v>
      </c>
      <c r="W109" s="113">
        <v>16.2</v>
      </c>
      <c r="X109" s="113"/>
      <c r="Y109" s="113"/>
      <c r="Z109" s="191">
        <v>0.92708333333333337</v>
      </c>
      <c r="AA109" s="191">
        <v>0.37916666666666665</v>
      </c>
      <c r="AB109" s="113">
        <v>646.5</v>
      </c>
      <c r="AC109" s="113">
        <v>577.5</v>
      </c>
      <c r="AD109" s="113">
        <v>89</v>
      </c>
      <c r="AE109" s="113">
        <v>70.900000000000006</v>
      </c>
      <c r="AF109" s="113"/>
      <c r="AG109" s="192">
        <v>3.4</v>
      </c>
      <c r="AH109" s="192">
        <v>102.5</v>
      </c>
      <c r="AI109" s="192">
        <v>11.4</v>
      </c>
      <c r="AJ109" s="192">
        <v>9</v>
      </c>
      <c r="AK109" s="192">
        <v>52.5</v>
      </c>
      <c r="AL109" s="192">
        <v>16</v>
      </c>
      <c r="AM109" s="192">
        <v>22.5</v>
      </c>
      <c r="AN109" s="192">
        <v>73</v>
      </c>
      <c r="AO109" s="192">
        <v>33</v>
      </c>
      <c r="AP109" s="193">
        <v>3.1</v>
      </c>
      <c r="AQ109" s="192">
        <v>57</v>
      </c>
      <c r="AR109" s="192">
        <v>5.9</v>
      </c>
      <c r="AS109" s="113">
        <v>95.5</v>
      </c>
      <c r="AT109" s="113">
        <v>68.5</v>
      </c>
      <c r="AU109" s="98">
        <v>3.4285714285714284</v>
      </c>
      <c r="AV109" s="98">
        <v>3.7506493506493506</v>
      </c>
      <c r="AW109" s="113">
        <v>52</v>
      </c>
      <c r="AX109" s="113">
        <v>5.4</v>
      </c>
      <c r="AY109" s="113">
        <v>1.7</v>
      </c>
      <c r="AZ109" s="113">
        <v>0</v>
      </c>
      <c r="BA109" s="113">
        <v>0</v>
      </c>
      <c r="BB109" s="113">
        <v>0</v>
      </c>
      <c r="BC109" s="113">
        <v>11</v>
      </c>
      <c r="BD109" s="113">
        <v>11</v>
      </c>
      <c r="BE109" s="113"/>
      <c r="BF109" s="113">
        <v>25.1</v>
      </c>
      <c r="BG109" s="113">
        <v>1.1000000000000001</v>
      </c>
      <c r="BH109" s="113">
        <v>0.9</v>
      </c>
      <c r="BI109" s="113">
        <v>1.2</v>
      </c>
      <c r="BJ109" s="113">
        <v>2.8</v>
      </c>
      <c r="BK109" s="113">
        <v>1.2</v>
      </c>
      <c r="BL109" s="113">
        <v>1.1000000000000001</v>
      </c>
      <c r="BM109" s="113">
        <v>1</v>
      </c>
      <c r="BN109" s="113">
        <v>0.1</v>
      </c>
      <c r="BO109" s="113">
        <v>79</v>
      </c>
      <c r="BP109" s="113">
        <v>95.5</v>
      </c>
      <c r="BQ109" s="113">
        <v>9</v>
      </c>
      <c r="BR109" s="113">
        <v>78</v>
      </c>
      <c r="BS109" s="113">
        <v>124</v>
      </c>
      <c r="BT109" s="113">
        <v>58</v>
      </c>
      <c r="BU109" s="113">
        <v>21.7</v>
      </c>
      <c r="BV109" s="113">
        <v>49.3</v>
      </c>
      <c r="BW109" s="113">
        <v>12.5</v>
      </c>
      <c r="BX109" s="113">
        <v>3</v>
      </c>
      <c r="BY109" s="113">
        <v>99</v>
      </c>
      <c r="BZ109" s="113">
        <v>99</v>
      </c>
      <c r="CA109" s="113">
        <v>100</v>
      </c>
      <c r="CB109" s="113">
        <v>100</v>
      </c>
      <c r="CC109" s="113"/>
      <c r="CD109" s="113"/>
      <c r="CE109" s="113"/>
      <c r="CF109" s="113"/>
      <c r="CG109" s="186"/>
      <c r="CH109" s="186"/>
      <c r="CI109" s="113" t="s">
        <v>129</v>
      </c>
      <c r="CJ109" s="113">
        <v>10</v>
      </c>
      <c r="CK109" s="173">
        <v>0</v>
      </c>
    </row>
    <row r="110" spans="1:89" x14ac:dyDescent="0.2">
      <c r="A110" s="184">
        <v>111</v>
      </c>
      <c r="B110" s="36">
        <v>111</v>
      </c>
      <c r="C110" t="s">
        <v>424</v>
      </c>
      <c r="D110" s="185" t="s">
        <v>425</v>
      </c>
      <c r="E110" s="186">
        <v>5</v>
      </c>
      <c r="F110" s="187"/>
      <c r="G110" s="187"/>
      <c r="H110" s="187"/>
      <c r="I110" s="188" t="s">
        <v>94</v>
      </c>
      <c r="J110" s="188" t="s">
        <v>115</v>
      </c>
      <c r="K110" s="188" t="s">
        <v>337</v>
      </c>
      <c r="L110" s="188" t="s">
        <v>337</v>
      </c>
      <c r="M110" s="188" t="s">
        <v>337</v>
      </c>
      <c r="N110" s="188" t="s">
        <v>337</v>
      </c>
      <c r="O110" s="188" t="s">
        <v>337</v>
      </c>
      <c r="P110" s="189">
        <v>43753</v>
      </c>
      <c r="Q110" s="113" t="s">
        <v>88</v>
      </c>
      <c r="R110" s="194" t="s">
        <v>426</v>
      </c>
      <c r="S110" s="190">
        <v>5</v>
      </c>
      <c r="T110" s="113" t="s">
        <v>98</v>
      </c>
      <c r="U110" s="113">
        <v>113</v>
      </c>
      <c r="V110" s="113">
        <v>17</v>
      </c>
      <c r="W110" s="113">
        <v>13.3</v>
      </c>
      <c r="X110" s="113"/>
      <c r="Y110" s="113"/>
      <c r="Z110" s="191">
        <v>0.8125</v>
      </c>
      <c r="AA110" s="191">
        <v>0.27430555555555552</v>
      </c>
      <c r="AB110" s="113">
        <v>633.5</v>
      </c>
      <c r="AC110" s="113">
        <v>615.5</v>
      </c>
      <c r="AD110" s="113">
        <v>97</v>
      </c>
      <c r="AE110" s="113">
        <v>18</v>
      </c>
      <c r="AF110" s="113"/>
      <c r="AG110" s="192">
        <v>32</v>
      </c>
      <c r="AH110" s="192">
        <v>135</v>
      </c>
      <c r="AI110" s="192">
        <v>7.5</v>
      </c>
      <c r="AJ110" s="192">
        <v>2.8</v>
      </c>
      <c r="AK110" s="192">
        <v>60.5</v>
      </c>
      <c r="AL110" s="192">
        <v>17.5</v>
      </c>
      <c r="AM110" s="192">
        <v>19.2</v>
      </c>
      <c r="AN110" s="192">
        <v>78</v>
      </c>
      <c r="AO110" s="192">
        <v>25</v>
      </c>
      <c r="AP110" s="193">
        <v>2.4</v>
      </c>
      <c r="AQ110" s="192">
        <v>152</v>
      </c>
      <c r="AR110" s="192">
        <v>14.8</v>
      </c>
      <c r="AS110" s="113">
        <v>97.2</v>
      </c>
      <c r="AT110" s="113">
        <v>78</v>
      </c>
      <c r="AU110" s="98">
        <v>2.4370430544272947</v>
      </c>
      <c r="AV110" s="98">
        <v>2.6709991876523151</v>
      </c>
      <c r="AW110" s="113">
        <v>24</v>
      </c>
      <c r="AX110" s="113">
        <v>2.1</v>
      </c>
      <c r="AY110" s="113">
        <v>1.9</v>
      </c>
      <c r="AZ110" s="113">
        <v>0</v>
      </c>
      <c r="BA110" s="113">
        <v>6</v>
      </c>
      <c r="BB110" s="113">
        <v>3</v>
      </c>
      <c r="BC110" s="113">
        <v>77</v>
      </c>
      <c r="BD110" s="113">
        <v>86</v>
      </c>
      <c r="BE110" s="173">
        <v>10.7</v>
      </c>
      <c r="BF110" s="113">
        <v>21.9</v>
      </c>
      <c r="BG110" s="113">
        <v>8.4</v>
      </c>
      <c r="BH110" s="113">
        <v>7.6</v>
      </c>
      <c r="BI110" s="113">
        <v>8.6</v>
      </c>
      <c r="BJ110" s="113">
        <v>8.5</v>
      </c>
      <c r="BK110" s="113">
        <v>8.3000000000000007</v>
      </c>
      <c r="BL110" s="113">
        <v>9.5</v>
      </c>
      <c r="BM110" s="113">
        <v>33</v>
      </c>
      <c r="BN110" s="113">
        <v>3.2</v>
      </c>
      <c r="BO110" s="113">
        <v>91</v>
      </c>
      <c r="BP110" s="113">
        <v>95.5</v>
      </c>
      <c r="BQ110" s="113">
        <v>0</v>
      </c>
      <c r="BR110" s="113">
        <v>77</v>
      </c>
      <c r="BS110" s="113">
        <v>124</v>
      </c>
      <c r="BT110" s="113">
        <v>24</v>
      </c>
      <c r="BU110" s="113">
        <v>37.9</v>
      </c>
      <c r="BV110" s="113">
        <v>65</v>
      </c>
      <c r="BW110" s="113">
        <v>7.3</v>
      </c>
      <c r="BX110" s="113">
        <v>3.1</v>
      </c>
      <c r="BY110" s="113">
        <v>60.6</v>
      </c>
      <c r="BZ110" s="113">
        <v>99.5</v>
      </c>
      <c r="CA110" s="113">
        <v>60.6</v>
      </c>
      <c r="CB110" s="113">
        <v>100</v>
      </c>
      <c r="CC110" s="113"/>
      <c r="CD110" s="113"/>
      <c r="CE110" s="113"/>
      <c r="CF110" s="113"/>
      <c r="CG110" s="186" t="s">
        <v>80</v>
      </c>
      <c r="CH110" s="186"/>
      <c r="CI110" s="113">
        <v>5</v>
      </c>
      <c r="CJ110" s="113">
        <v>5</v>
      </c>
      <c r="CK110" s="113">
        <v>6</v>
      </c>
    </row>
    <row r="111" spans="1:89" x14ac:dyDescent="0.2">
      <c r="A111" s="184">
        <v>112</v>
      </c>
      <c r="B111" s="36">
        <v>112</v>
      </c>
      <c r="C111" t="s">
        <v>427</v>
      </c>
      <c r="D111" s="185" t="s">
        <v>428</v>
      </c>
      <c r="E111" s="186">
        <v>8</v>
      </c>
      <c r="F111" s="187"/>
      <c r="G111" s="187"/>
      <c r="H111" s="187"/>
      <c r="I111" s="188" t="s">
        <v>235</v>
      </c>
      <c r="J111" s="188" t="s">
        <v>93</v>
      </c>
      <c r="K111" s="188" t="s">
        <v>96</v>
      </c>
      <c r="L111" s="188" t="s">
        <v>87</v>
      </c>
      <c r="M111" s="188" t="s">
        <v>337</v>
      </c>
      <c r="N111" s="188" t="s">
        <v>337</v>
      </c>
      <c r="O111" s="188" t="s">
        <v>337</v>
      </c>
      <c r="P111" s="189">
        <v>43747</v>
      </c>
      <c r="Q111" s="113" t="s">
        <v>88</v>
      </c>
      <c r="R111" s="194" t="s">
        <v>429</v>
      </c>
      <c r="S111" s="190">
        <v>8</v>
      </c>
      <c r="T111" s="113" t="s">
        <v>98</v>
      </c>
      <c r="U111" s="113">
        <v>145</v>
      </c>
      <c r="V111" s="113">
        <v>35</v>
      </c>
      <c r="W111" s="113">
        <v>16.600000000000001</v>
      </c>
      <c r="X111" s="113"/>
      <c r="Y111" s="113"/>
      <c r="Z111" s="191">
        <v>0.8125</v>
      </c>
      <c r="AA111" s="191">
        <v>0.27569444444444446</v>
      </c>
      <c r="AB111" s="113">
        <v>612.5</v>
      </c>
      <c r="AC111" s="113">
        <v>580</v>
      </c>
      <c r="AD111" s="113">
        <v>95</v>
      </c>
      <c r="AE111" s="113">
        <v>32.5</v>
      </c>
      <c r="AF111" s="113"/>
      <c r="AG111" s="192">
        <v>55.2</v>
      </c>
      <c r="AH111" s="192">
        <v>75</v>
      </c>
      <c r="AI111" s="192">
        <v>13.1</v>
      </c>
      <c r="AJ111" s="192">
        <v>7.5</v>
      </c>
      <c r="AK111" s="192">
        <v>53.6</v>
      </c>
      <c r="AL111" s="192">
        <v>17.399999999999999</v>
      </c>
      <c r="AM111" s="192">
        <v>21.5</v>
      </c>
      <c r="AN111" s="192">
        <v>91</v>
      </c>
      <c r="AO111" s="192">
        <v>41</v>
      </c>
      <c r="AP111" s="193">
        <v>4</v>
      </c>
      <c r="AQ111" s="192">
        <v>111</v>
      </c>
      <c r="AR111" s="192">
        <v>11.5</v>
      </c>
      <c r="AS111" s="113">
        <v>112.5</v>
      </c>
      <c r="AT111" s="113">
        <v>71</v>
      </c>
      <c r="AU111" s="98">
        <v>4.2413793103448274</v>
      </c>
      <c r="AV111" s="98">
        <v>4.6551724137931032</v>
      </c>
      <c r="AW111" s="113">
        <v>125</v>
      </c>
      <c r="AX111" s="113">
        <v>12.9</v>
      </c>
      <c r="AY111" s="113">
        <v>2.2999999999999998</v>
      </c>
      <c r="AZ111" s="113">
        <v>0</v>
      </c>
      <c r="BA111" s="113">
        <v>0</v>
      </c>
      <c r="BB111" s="113">
        <v>2</v>
      </c>
      <c r="BC111" s="113">
        <v>11</v>
      </c>
      <c r="BD111" s="113">
        <v>13</v>
      </c>
      <c r="BE111" s="173">
        <v>12.4</v>
      </c>
      <c r="BF111" s="113">
        <v>22.4</v>
      </c>
      <c r="BG111" s="113">
        <v>1.3</v>
      </c>
      <c r="BH111" s="113">
        <v>4.8</v>
      </c>
      <c r="BI111" s="113">
        <v>0.4</v>
      </c>
      <c r="BJ111" s="113">
        <v>1.5</v>
      </c>
      <c r="BK111" s="113">
        <v>1.2</v>
      </c>
      <c r="BL111" s="113">
        <v>2</v>
      </c>
      <c r="BM111" s="113">
        <v>3</v>
      </c>
      <c r="BN111" s="113">
        <v>0.3</v>
      </c>
      <c r="BO111" s="113">
        <v>93</v>
      </c>
      <c r="BP111" s="113">
        <v>96.8</v>
      </c>
      <c r="BQ111" s="113">
        <v>0</v>
      </c>
      <c r="BR111" s="113">
        <v>77</v>
      </c>
      <c r="BS111" s="113">
        <v>107</v>
      </c>
      <c r="BT111" s="113">
        <v>57</v>
      </c>
      <c r="BU111" s="113">
        <v>3.6</v>
      </c>
      <c r="BV111" s="113">
        <v>19.600000000000001</v>
      </c>
      <c r="BW111" s="113">
        <v>11.6</v>
      </c>
      <c r="BX111" s="113">
        <v>3.3</v>
      </c>
      <c r="BY111" s="113">
        <v>96.8</v>
      </c>
      <c r="BZ111" s="113">
        <v>98.8</v>
      </c>
      <c r="CA111" s="113">
        <v>96.8</v>
      </c>
      <c r="CB111" s="113">
        <v>100</v>
      </c>
      <c r="CC111" s="113"/>
      <c r="CD111" s="113"/>
      <c r="CE111" s="113"/>
      <c r="CF111" s="113"/>
      <c r="CG111" s="186"/>
      <c r="CH111" s="186"/>
      <c r="CI111" s="113">
        <v>5</v>
      </c>
      <c r="CJ111" s="113">
        <v>5</v>
      </c>
      <c r="CK111" s="113">
        <v>5</v>
      </c>
    </row>
    <row r="112" spans="1:89" x14ac:dyDescent="0.2">
      <c r="A112" s="184">
        <v>113</v>
      </c>
      <c r="B112" s="36">
        <v>113</v>
      </c>
      <c r="C112" t="s">
        <v>430</v>
      </c>
      <c r="D112" s="185" t="s">
        <v>431</v>
      </c>
      <c r="E112" s="186">
        <v>6</v>
      </c>
      <c r="F112" s="187" t="s">
        <v>110</v>
      </c>
      <c r="G112" s="187" t="s">
        <v>111</v>
      </c>
      <c r="H112" s="187"/>
      <c r="I112" s="188" t="s">
        <v>94</v>
      </c>
      <c r="J112" s="188" t="s">
        <v>93</v>
      </c>
      <c r="K112" s="188" t="s">
        <v>337</v>
      </c>
      <c r="L112" s="188" t="s">
        <v>337</v>
      </c>
      <c r="M112" s="188" t="s">
        <v>337</v>
      </c>
      <c r="N112" s="188" t="s">
        <v>337</v>
      </c>
      <c r="O112" s="188" t="s">
        <v>337</v>
      </c>
      <c r="P112" s="189">
        <v>43746</v>
      </c>
      <c r="Q112" s="113" t="s">
        <v>88</v>
      </c>
      <c r="R112" s="194" t="s">
        <v>432</v>
      </c>
      <c r="S112" s="190">
        <v>6</v>
      </c>
      <c r="T112" s="113" t="s">
        <v>90</v>
      </c>
      <c r="U112" s="113">
        <v>120</v>
      </c>
      <c r="V112" s="113">
        <v>23</v>
      </c>
      <c r="W112" s="113">
        <v>16</v>
      </c>
      <c r="X112" s="113"/>
      <c r="Y112" s="113"/>
      <c r="Z112" s="191">
        <v>0.84861111111111109</v>
      </c>
      <c r="AA112" s="191">
        <v>0.29444444444444445</v>
      </c>
      <c r="AB112" s="113">
        <v>635.5</v>
      </c>
      <c r="AC112" s="113">
        <v>590.5</v>
      </c>
      <c r="AD112" s="113">
        <v>93</v>
      </c>
      <c r="AE112" s="113">
        <v>46</v>
      </c>
      <c r="AF112" s="113"/>
      <c r="AG112" s="192">
        <v>5.7</v>
      </c>
      <c r="AH112" s="192">
        <v>53.5</v>
      </c>
      <c r="AI112" s="192">
        <v>8.1</v>
      </c>
      <c r="AJ112" s="192">
        <v>5.5</v>
      </c>
      <c r="AK112" s="192">
        <v>54.8</v>
      </c>
      <c r="AL112" s="192">
        <v>16.399999999999999</v>
      </c>
      <c r="AM112" s="192">
        <v>23.3</v>
      </c>
      <c r="AN112" s="192">
        <v>75</v>
      </c>
      <c r="AO112" s="192">
        <v>15</v>
      </c>
      <c r="AP112" s="193">
        <v>1.4</v>
      </c>
      <c r="AQ112" s="192">
        <v>137</v>
      </c>
      <c r="AR112" s="192">
        <v>13.9</v>
      </c>
      <c r="AS112" s="113">
        <v>98.3</v>
      </c>
      <c r="AT112" s="113">
        <v>71.199999999999989</v>
      </c>
      <c r="AU112" s="98">
        <v>1.5241320914479255</v>
      </c>
      <c r="AV112" s="98">
        <v>1.6663844199830651</v>
      </c>
      <c r="AW112" s="113">
        <v>0</v>
      </c>
      <c r="AX112" s="113">
        <v>0</v>
      </c>
      <c r="AY112" s="113">
        <v>0</v>
      </c>
      <c r="AZ112" s="113">
        <v>5</v>
      </c>
      <c r="BA112" s="113">
        <v>0</v>
      </c>
      <c r="BB112" s="113">
        <v>2</v>
      </c>
      <c r="BC112" s="113">
        <v>27</v>
      </c>
      <c r="BD112" s="113">
        <v>34</v>
      </c>
      <c r="BE112" s="173">
        <v>13.6</v>
      </c>
      <c r="BF112" s="113">
        <v>24.6</v>
      </c>
      <c r="BG112" s="113">
        <v>3.5</v>
      </c>
      <c r="BH112" s="113">
        <v>2.6</v>
      </c>
      <c r="BI112" s="113">
        <v>3.7</v>
      </c>
      <c r="BJ112" s="113">
        <v>2.7</v>
      </c>
      <c r="BK112" s="113">
        <v>4.9000000000000004</v>
      </c>
      <c r="BL112" s="113">
        <v>3</v>
      </c>
      <c r="BM112" s="113">
        <v>6</v>
      </c>
      <c r="BN112" s="113">
        <v>0.6</v>
      </c>
      <c r="BO112" s="113">
        <v>94</v>
      </c>
      <c r="BP112" s="113">
        <v>96.6</v>
      </c>
      <c r="BQ112" s="113">
        <v>0</v>
      </c>
      <c r="BR112" s="113">
        <v>63</v>
      </c>
      <c r="BS112" s="113">
        <v>111</v>
      </c>
      <c r="BT112" s="113">
        <v>49</v>
      </c>
      <c r="BU112" s="113">
        <v>0.5</v>
      </c>
      <c r="BV112" s="113">
        <v>77.8</v>
      </c>
      <c r="BW112" s="113">
        <v>19.8</v>
      </c>
      <c r="BX112" s="113">
        <v>3</v>
      </c>
      <c r="BY112" s="113">
        <v>74.599999999999994</v>
      </c>
      <c r="BZ112" s="113">
        <v>99.9</v>
      </c>
      <c r="CA112" s="113">
        <v>74.599999999999994</v>
      </c>
      <c r="CB112" s="113">
        <v>100</v>
      </c>
      <c r="CC112" s="113"/>
      <c r="CD112" s="113"/>
      <c r="CE112" s="113"/>
      <c r="CF112" s="113"/>
      <c r="CG112" s="186"/>
      <c r="CH112" s="186"/>
      <c r="CI112" s="113">
        <v>8</v>
      </c>
      <c r="CJ112" s="113">
        <v>8</v>
      </c>
      <c r="CK112" s="173">
        <v>0</v>
      </c>
    </row>
    <row r="113" spans="1:89" x14ac:dyDescent="0.2">
      <c r="A113" s="184">
        <v>114</v>
      </c>
      <c r="B113" s="36">
        <v>114</v>
      </c>
      <c r="C113" t="s">
        <v>433</v>
      </c>
      <c r="D113" s="185" t="s">
        <v>434</v>
      </c>
      <c r="E113" s="186">
        <v>7</v>
      </c>
      <c r="F113" s="187"/>
      <c r="G113" s="187"/>
      <c r="H113" s="187"/>
      <c r="I113" s="188" t="s">
        <v>94</v>
      </c>
      <c r="J113" s="188" t="s">
        <v>93</v>
      </c>
      <c r="K113" s="188" t="s">
        <v>139</v>
      </c>
      <c r="L113" s="188" t="s">
        <v>96</v>
      </c>
      <c r="M113" s="188" t="s">
        <v>200</v>
      </c>
      <c r="N113" s="188" t="s">
        <v>337</v>
      </c>
      <c r="O113" s="188" t="s">
        <v>337</v>
      </c>
      <c r="P113" s="189">
        <v>43741</v>
      </c>
      <c r="Q113" s="113" t="s">
        <v>88</v>
      </c>
      <c r="R113" s="194" t="s">
        <v>435</v>
      </c>
      <c r="S113" s="190">
        <v>7</v>
      </c>
      <c r="T113" s="113" t="s">
        <v>98</v>
      </c>
      <c r="U113" s="113">
        <v>132</v>
      </c>
      <c r="V113" s="113">
        <v>27</v>
      </c>
      <c r="W113" s="113">
        <v>15.5</v>
      </c>
      <c r="X113" s="113"/>
      <c r="Y113" s="113"/>
      <c r="Z113" s="191">
        <v>0.85416666666666663</v>
      </c>
      <c r="AA113" s="191">
        <v>0.31319444444444444</v>
      </c>
      <c r="AB113" s="113">
        <v>627.5</v>
      </c>
      <c r="AC113" s="113">
        <v>599</v>
      </c>
      <c r="AD113" s="113">
        <v>95</v>
      </c>
      <c r="AE113" s="113">
        <v>28.5</v>
      </c>
      <c r="AF113" s="113"/>
      <c r="AG113" s="192">
        <v>32.5</v>
      </c>
      <c r="AH113" s="192">
        <v>178.5</v>
      </c>
      <c r="AI113" s="192">
        <v>9.1999999999999993</v>
      </c>
      <c r="AJ113" s="192">
        <v>5.8</v>
      </c>
      <c r="AK113" s="192">
        <v>55.1</v>
      </c>
      <c r="AL113" s="192">
        <v>17.399999999999999</v>
      </c>
      <c r="AM113" s="192">
        <v>21.7</v>
      </c>
      <c r="AN113" s="192">
        <v>88</v>
      </c>
      <c r="AO113" s="192">
        <v>38</v>
      </c>
      <c r="AP113" s="193">
        <v>3.6</v>
      </c>
      <c r="AQ113" s="192">
        <v>113</v>
      </c>
      <c r="AR113" s="192">
        <v>11.3</v>
      </c>
      <c r="AS113" s="113">
        <v>109.7</v>
      </c>
      <c r="AT113" s="113">
        <v>72.5</v>
      </c>
      <c r="AU113" s="98">
        <v>3.8063439065108513</v>
      </c>
      <c r="AV113" s="98">
        <v>4.1669449081803007</v>
      </c>
      <c r="AW113" s="113">
        <v>65</v>
      </c>
      <c r="AX113" s="113">
        <v>6.5</v>
      </c>
      <c r="AY113" s="113">
        <v>4.3</v>
      </c>
      <c r="AZ113" s="113">
        <v>0</v>
      </c>
      <c r="BA113" s="113">
        <v>0</v>
      </c>
      <c r="BB113" s="113">
        <v>7</v>
      </c>
      <c r="BC113" s="113">
        <v>14</v>
      </c>
      <c r="BD113" s="113">
        <v>21</v>
      </c>
      <c r="BE113" s="113">
        <v>10</v>
      </c>
      <c r="BF113" s="113">
        <v>21.1</v>
      </c>
      <c r="BG113" s="113">
        <v>2.1</v>
      </c>
      <c r="BH113" s="113">
        <v>6</v>
      </c>
      <c r="BI113" s="113">
        <v>1</v>
      </c>
      <c r="BJ113" s="113">
        <v>2.2999999999999998</v>
      </c>
      <c r="BK113" s="113">
        <v>2</v>
      </c>
      <c r="BL113" s="113">
        <v>3.1</v>
      </c>
      <c r="BM113" s="113">
        <v>2</v>
      </c>
      <c r="BN113" s="113">
        <v>0.2</v>
      </c>
      <c r="BO113" s="113">
        <v>94</v>
      </c>
      <c r="BP113" s="113">
        <v>97.6</v>
      </c>
      <c r="BQ113" s="113">
        <v>0</v>
      </c>
      <c r="BR113" s="113">
        <v>77</v>
      </c>
      <c r="BS113" s="113">
        <v>110</v>
      </c>
      <c r="BT113" s="113">
        <v>54</v>
      </c>
      <c r="BU113" s="113">
        <v>1.5</v>
      </c>
      <c r="BV113" s="113">
        <v>52</v>
      </c>
      <c r="BW113" s="113">
        <v>6.5</v>
      </c>
      <c r="BX113" s="113">
        <v>3.5</v>
      </c>
      <c r="BY113" s="113">
        <v>97.2</v>
      </c>
      <c r="BZ113" s="113">
        <v>99.7</v>
      </c>
      <c r="CA113" s="113">
        <v>97.2</v>
      </c>
      <c r="CB113" s="113">
        <v>100</v>
      </c>
      <c r="CC113" s="113"/>
      <c r="CD113" s="113"/>
      <c r="CE113" s="113"/>
      <c r="CF113" s="113"/>
      <c r="CG113" s="186"/>
      <c r="CH113" s="186"/>
      <c r="CI113" s="113">
        <v>10</v>
      </c>
      <c r="CJ113" s="113">
        <v>8</v>
      </c>
      <c r="CK113" s="173">
        <v>0</v>
      </c>
    </row>
    <row r="114" spans="1:89" x14ac:dyDescent="0.2">
      <c r="A114" s="184">
        <v>115</v>
      </c>
      <c r="B114" s="36">
        <v>115</v>
      </c>
      <c r="C114" t="s">
        <v>436</v>
      </c>
      <c r="D114" s="185" t="s">
        <v>437</v>
      </c>
      <c r="E114" s="186">
        <v>12</v>
      </c>
      <c r="F114" s="187" t="s">
        <v>110</v>
      </c>
      <c r="G114" s="187" t="s">
        <v>111</v>
      </c>
      <c r="H114" s="187"/>
      <c r="I114" s="188" t="s">
        <v>235</v>
      </c>
      <c r="J114" s="188" t="s">
        <v>115</v>
      </c>
      <c r="K114" s="188" t="s">
        <v>337</v>
      </c>
      <c r="L114" s="188" t="s">
        <v>337</v>
      </c>
      <c r="M114" s="188" t="s">
        <v>337</v>
      </c>
      <c r="N114" s="188" t="s">
        <v>337</v>
      </c>
      <c r="O114" s="188" t="s">
        <v>337</v>
      </c>
      <c r="P114" s="189">
        <v>43740</v>
      </c>
      <c r="Q114" s="113" t="s">
        <v>88</v>
      </c>
      <c r="R114" s="194" t="s">
        <v>438</v>
      </c>
      <c r="S114" s="190">
        <v>12</v>
      </c>
      <c r="T114" s="113" t="s">
        <v>90</v>
      </c>
      <c r="U114" s="113">
        <v>155</v>
      </c>
      <c r="V114" s="113">
        <v>40</v>
      </c>
      <c r="W114" s="113">
        <v>16.600000000000001</v>
      </c>
      <c r="X114" s="113"/>
      <c r="Y114" s="113"/>
      <c r="Z114" s="191">
        <v>0.83680555555555547</v>
      </c>
      <c r="AA114" s="191">
        <v>0.40069444444444446</v>
      </c>
      <c r="AB114" s="113">
        <v>687.5</v>
      </c>
      <c r="AC114" s="113">
        <v>599.5</v>
      </c>
      <c r="AD114" s="113">
        <v>87</v>
      </c>
      <c r="AE114" s="113">
        <v>88</v>
      </c>
      <c r="AF114" s="113"/>
      <c r="AG114" s="192">
        <v>125</v>
      </c>
      <c r="AH114" s="192">
        <v>140</v>
      </c>
      <c r="AI114" s="192">
        <v>26.2</v>
      </c>
      <c r="AJ114" s="192">
        <v>1.5</v>
      </c>
      <c r="AK114" s="192">
        <v>49.4</v>
      </c>
      <c r="AL114" s="192">
        <v>24.3</v>
      </c>
      <c r="AM114" s="192">
        <v>24.9</v>
      </c>
      <c r="AN114" s="192">
        <v>67</v>
      </c>
      <c r="AO114" s="192">
        <v>12</v>
      </c>
      <c r="AP114" s="193">
        <v>1</v>
      </c>
      <c r="AQ114" s="192">
        <v>41</v>
      </c>
      <c r="AR114" s="192">
        <v>4.0999999999999996</v>
      </c>
      <c r="AS114" s="113">
        <v>91.9</v>
      </c>
      <c r="AT114" s="113">
        <v>73.7</v>
      </c>
      <c r="AU114" s="98">
        <v>1.2010008340283569</v>
      </c>
      <c r="AV114" s="98">
        <v>1.3010842368640534</v>
      </c>
      <c r="AW114" s="113">
        <v>10</v>
      </c>
      <c r="AX114" s="113">
        <v>1</v>
      </c>
      <c r="AY114" s="113">
        <v>0.2</v>
      </c>
      <c r="AZ114" s="113">
        <v>1</v>
      </c>
      <c r="BA114" s="113">
        <v>0</v>
      </c>
      <c r="BB114" s="113">
        <v>1</v>
      </c>
      <c r="BC114" s="113">
        <v>5</v>
      </c>
      <c r="BD114" s="113">
        <v>7</v>
      </c>
      <c r="BE114" s="173">
        <v>11.8</v>
      </c>
      <c r="BF114" s="113">
        <v>19.7</v>
      </c>
      <c r="BG114" s="113">
        <v>0.7</v>
      </c>
      <c r="BH114" s="113">
        <v>2</v>
      </c>
      <c r="BI114" s="113">
        <v>0.3</v>
      </c>
      <c r="BJ114" s="113">
        <v>0.5</v>
      </c>
      <c r="BK114" s="113">
        <v>1.1000000000000001</v>
      </c>
      <c r="BL114" s="113">
        <v>1.3</v>
      </c>
      <c r="BM114" s="113">
        <v>2</v>
      </c>
      <c r="BN114" s="113">
        <v>0.2</v>
      </c>
      <c r="BO114" s="113">
        <v>94</v>
      </c>
      <c r="BP114" s="113">
        <v>96.8</v>
      </c>
      <c r="BQ114" s="113">
        <v>0</v>
      </c>
      <c r="BR114" s="113">
        <v>88</v>
      </c>
      <c r="BS114" s="113">
        <v>124</v>
      </c>
      <c r="BT114" s="113">
        <v>67</v>
      </c>
      <c r="BU114" s="113">
        <v>0</v>
      </c>
      <c r="BV114" s="113">
        <v>0</v>
      </c>
      <c r="BW114" s="113">
        <v>6.2</v>
      </c>
      <c r="BX114" s="113">
        <v>3</v>
      </c>
      <c r="BY114" s="113">
        <v>100</v>
      </c>
      <c r="BZ114" s="113">
        <v>100</v>
      </c>
      <c r="CA114" s="113">
        <v>100</v>
      </c>
      <c r="CB114" s="113">
        <v>100</v>
      </c>
      <c r="CC114" s="113"/>
      <c r="CD114" s="113"/>
      <c r="CE114" s="113" t="s">
        <v>79</v>
      </c>
      <c r="CF114" s="113"/>
      <c r="CG114" s="186"/>
      <c r="CH114" s="186"/>
      <c r="CI114" s="113">
        <v>6</v>
      </c>
      <c r="CJ114" s="113">
        <v>8</v>
      </c>
      <c r="CK114" s="113">
        <v>3</v>
      </c>
    </row>
    <row r="115" spans="1:89" x14ac:dyDescent="0.2">
      <c r="A115" s="184">
        <v>116</v>
      </c>
      <c r="B115" s="36">
        <v>116</v>
      </c>
      <c r="C115" t="s">
        <v>439</v>
      </c>
      <c r="D115" s="185" t="s">
        <v>440</v>
      </c>
      <c r="E115" s="186">
        <v>7</v>
      </c>
      <c r="F115" s="187"/>
      <c r="G115" s="187"/>
      <c r="H115" s="187"/>
      <c r="I115" s="188" t="s">
        <v>94</v>
      </c>
      <c r="J115" s="188" t="s">
        <v>200</v>
      </c>
      <c r="K115" s="188" t="s">
        <v>337</v>
      </c>
      <c r="L115" s="188" t="s">
        <v>337</v>
      </c>
      <c r="M115" s="188" t="s">
        <v>337</v>
      </c>
      <c r="N115" s="188" t="s">
        <v>337</v>
      </c>
      <c r="O115" s="188" t="s">
        <v>337</v>
      </c>
      <c r="P115" s="189">
        <v>43739</v>
      </c>
      <c r="Q115" s="113" t="s">
        <v>88</v>
      </c>
      <c r="R115" s="194" t="s">
        <v>441</v>
      </c>
      <c r="S115" s="190">
        <v>7</v>
      </c>
      <c r="T115" s="113" t="s">
        <v>98</v>
      </c>
      <c r="U115" s="113">
        <v>135</v>
      </c>
      <c r="V115" s="113">
        <v>44</v>
      </c>
      <c r="W115" s="113">
        <v>24.1</v>
      </c>
      <c r="X115" s="113"/>
      <c r="Y115" s="113"/>
      <c r="Z115" s="191">
        <v>0.92638888888888893</v>
      </c>
      <c r="AA115" s="191">
        <v>0.2902777777777778</v>
      </c>
      <c r="AB115" s="113">
        <v>506</v>
      </c>
      <c r="AC115" s="113">
        <v>450</v>
      </c>
      <c r="AD115" s="113">
        <v>89</v>
      </c>
      <c r="AE115" s="113">
        <v>56</v>
      </c>
      <c r="AF115" s="113"/>
      <c r="AG115" s="192">
        <v>17.5</v>
      </c>
      <c r="AH115" s="192">
        <v>126.5</v>
      </c>
      <c r="AI115" s="192">
        <v>14</v>
      </c>
      <c r="AJ115" s="192">
        <v>4.7</v>
      </c>
      <c r="AK115" s="192">
        <v>47.6</v>
      </c>
      <c r="AL115" s="192">
        <v>24.7</v>
      </c>
      <c r="AM115" s="192">
        <v>23.1</v>
      </c>
      <c r="AN115" s="192">
        <v>79</v>
      </c>
      <c r="AO115" s="192">
        <v>31</v>
      </c>
      <c r="AP115" s="193">
        <v>3.7</v>
      </c>
      <c r="AQ115" s="192">
        <v>45</v>
      </c>
      <c r="AR115" s="192">
        <v>6</v>
      </c>
      <c r="AS115" s="113">
        <v>102.1</v>
      </c>
      <c r="AT115" s="113">
        <v>72.3</v>
      </c>
      <c r="AU115" s="98">
        <v>4.1333333333333337</v>
      </c>
      <c r="AV115" s="98">
        <v>4.6266666666666669</v>
      </c>
      <c r="AW115" s="113">
        <v>0</v>
      </c>
      <c r="AX115" s="113">
        <v>0</v>
      </c>
      <c r="AY115" s="113">
        <v>0</v>
      </c>
      <c r="AZ115" s="113">
        <v>0</v>
      </c>
      <c r="BA115" s="113">
        <v>0</v>
      </c>
      <c r="BB115" s="113">
        <v>3</v>
      </c>
      <c r="BC115" s="113">
        <v>17</v>
      </c>
      <c r="BD115" s="113">
        <v>20</v>
      </c>
      <c r="BE115" s="173">
        <v>13.9</v>
      </c>
      <c r="BF115" s="113">
        <v>17.399999999999999</v>
      </c>
      <c r="BG115" s="113">
        <v>2.7</v>
      </c>
      <c r="BH115" s="113">
        <v>4.5999999999999996</v>
      </c>
      <c r="BI115" s="113">
        <v>2.1</v>
      </c>
      <c r="BJ115" s="113">
        <v>2.5</v>
      </c>
      <c r="BK115" s="113">
        <v>2.9</v>
      </c>
      <c r="BL115" s="113">
        <v>3.5</v>
      </c>
      <c r="BM115" s="113">
        <v>7</v>
      </c>
      <c r="BN115" s="113">
        <v>0.9</v>
      </c>
      <c r="BO115" s="113">
        <v>92</v>
      </c>
      <c r="BP115" s="113">
        <v>97.8</v>
      </c>
      <c r="BQ115" s="113">
        <v>0</v>
      </c>
      <c r="BR115" s="113">
        <v>74</v>
      </c>
      <c r="BS115" s="113">
        <v>112</v>
      </c>
      <c r="BT115" s="113">
        <v>60</v>
      </c>
      <c r="BU115" s="113">
        <v>0.8</v>
      </c>
      <c r="BV115" s="113">
        <v>53.8</v>
      </c>
      <c r="BW115" s="113">
        <v>19.899999999999999</v>
      </c>
      <c r="BX115" s="113">
        <v>2.2999999999999998</v>
      </c>
      <c r="BY115" s="113">
        <v>63.4</v>
      </c>
      <c r="BZ115" s="113">
        <v>99.8</v>
      </c>
      <c r="CA115" s="113">
        <v>63.4</v>
      </c>
      <c r="CB115" s="113">
        <v>100</v>
      </c>
      <c r="CC115" s="113"/>
      <c r="CD115" s="113"/>
      <c r="CE115" s="113"/>
      <c r="CF115" s="113"/>
      <c r="CG115" s="186"/>
      <c r="CH115" s="186"/>
      <c r="CI115" s="195" t="s">
        <v>129</v>
      </c>
      <c r="CJ115" s="195" t="s">
        <v>129</v>
      </c>
      <c r="CK115" s="195" t="s">
        <v>129</v>
      </c>
    </row>
    <row r="116" spans="1:89" x14ac:dyDescent="0.2">
      <c r="A116" s="184">
        <v>117</v>
      </c>
      <c r="B116" s="36">
        <v>117</v>
      </c>
      <c r="C116" t="s">
        <v>442</v>
      </c>
      <c r="D116" s="185" t="s">
        <v>443</v>
      </c>
      <c r="E116" s="186">
        <v>6</v>
      </c>
      <c r="F116" s="187"/>
      <c r="G116" s="187"/>
      <c r="H116" s="187"/>
      <c r="I116" s="188" t="s">
        <v>94</v>
      </c>
      <c r="J116" s="188" t="s">
        <v>235</v>
      </c>
      <c r="K116" s="188" t="s">
        <v>96</v>
      </c>
      <c r="L116" s="188" t="s">
        <v>337</v>
      </c>
      <c r="M116" s="188" t="s">
        <v>337</v>
      </c>
      <c r="N116" s="188" t="s">
        <v>337</v>
      </c>
      <c r="O116" s="188" t="s">
        <v>337</v>
      </c>
      <c r="P116" s="189">
        <v>43733</v>
      </c>
      <c r="Q116" s="113" t="s">
        <v>88</v>
      </c>
      <c r="R116" s="194" t="s">
        <v>444</v>
      </c>
      <c r="S116" s="190">
        <v>6</v>
      </c>
      <c r="T116" s="113" t="s">
        <v>90</v>
      </c>
      <c r="U116" s="113">
        <v>115</v>
      </c>
      <c r="V116" s="113">
        <v>20</v>
      </c>
      <c r="W116" s="113">
        <v>15.1</v>
      </c>
      <c r="X116" s="113"/>
      <c r="Y116" s="113"/>
      <c r="Z116" s="191">
        <v>0.875</v>
      </c>
      <c r="AA116" s="191">
        <v>0.30902777777777779</v>
      </c>
      <c r="AB116" s="113">
        <v>594.5</v>
      </c>
      <c r="AC116" s="113">
        <v>558</v>
      </c>
      <c r="AD116" s="113">
        <v>94</v>
      </c>
      <c r="AE116" s="113">
        <v>36.5</v>
      </c>
      <c r="AF116" s="113"/>
      <c r="AG116" s="192">
        <v>30.4</v>
      </c>
      <c r="AH116" s="192">
        <v>83</v>
      </c>
      <c r="AI116" s="192">
        <v>10.7</v>
      </c>
      <c r="AJ116" s="192">
        <v>5</v>
      </c>
      <c r="AK116" s="192">
        <v>52.2</v>
      </c>
      <c r="AL116" s="192">
        <v>16.899999999999999</v>
      </c>
      <c r="AM116" s="192">
        <v>25.8</v>
      </c>
      <c r="AN116" s="192">
        <v>52</v>
      </c>
      <c r="AO116" s="192">
        <v>22</v>
      </c>
      <c r="AP116" s="193">
        <v>2.2000000000000002</v>
      </c>
      <c r="AQ116" s="192">
        <v>77</v>
      </c>
      <c r="AR116" s="192">
        <v>8.3000000000000007</v>
      </c>
      <c r="AS116" s="113">
        <v>77.8</v>
      </c>
      <c r="AT116" s="113">
        <v>69.099999999999994</v>
      </c>
      <c r="AU116" s="98">
        <v>2.3655913978494625</v>
      </c>
      <c r="AV116" s="98">
        <v>2.6021505376344085</v>
      </c>
      <c r="AW116" s="113">
        <v>12</v>
      </c>
      <c r="AX116" s="113">
        <v>1.3</v>
      </c>
      <c r="AY116" s="113">
        <v>0.3</v>
      </c>
      <c r="AZ116" s="113">
        <v>0</v>
      </c>
      <c r="BA116" s="113">
        <v>1</v>
      </c>
      <c r="BB116" s="113">
        <v>2</v>
      </c>
      <c r="BC116" s="113">
        <v>37</v>
      </c>
      <c r="BD116" s="113">
        <v>40</v>
      </c>
      <c r="BE116" s="173">
        <v>13.5</v>
      </c>
      <c r="BF116" s="113">
        <v>15.1</v>
      </c>
      <c r="BG116" s="113">
        <v>4.3</v>
      </c>
      <c r="BH116" s="113">
        <v>3.8</v>
      </c>
      <c r="BI116" s="113">
        <v>4.5</v>
      </c>
      <c r="BJ116" s="113">
        <v>8.6999999999999993</v>
      </c>
      <c r="BK116" s="113">
        <v>1.1000000000000001</v>
      </c>
      <c r="BL116" s="113">
        <v>6.2</v>
      </c>
      <c r="BM116" s="113">
        <v>8</v>
      </c>
      <c r="BN116" s="113">
        <v>0.9</v>
      </c>
      <c r="BO116" s="113">
        <v>93</v>
      </c>
      <c r="BP116" s="113">
        <v>96.1</v>
      </c>
      <c r="BQ116" s="113">
        <v>0</v>
      </c>
      <c r="BR116" s="113">
        <v>73</v>
      </c>
      <c r="BS116" s="113">
        <v>107</v>
      </c>
      <c r="BT116" s="113">
        <v>55</v>
      </c>
      <c r="BU116" s="113">
        <v>0</v>
      </c>
      <c r="BV116" s="113">
        <v>0</v>
      </c>
      <c r="BW116" s="113">
        <v>5.7</v>
      </c>
      <c r="BX116" s="113">
        <v>2.9</v>
      </c>
      <c r="BY116" s="113">
        <v>65.900000000000006</v>
      </c>
      <c r="BZ116" s="113">
        <v>99.6</v>
      </c>
      <c r="CA116" s="113">
        <v>65.900000000000006</v>
      </c>
      <c r="CB116" s="113">
        <v>100</v>
      </c>
      <c r="CC116" s="113"/>
      <c r="CD116" s="113"/>
      <c r="CE116" s="113"/>
      <c r="CF116" s="113"/>
      <c r="CG116" s="186"/>
      <c r="CH116" s="186"/>
      <c r="CI116" s="113">
        <v>10</v>
      </c>
      <c r="CJ116" s="113">
        <v>10</v>
      </c>
      <c r="CK116" s="173">
        <v>0</v>
      </c>
    </row>
    <row r="117" spans="1:89" x14ac:dyDescent="0.2">
      <c r="A117" s="184">
        <v>118</v>
      </c>
      <c r="B117" s="36">
        <v>118</v>
      </c>
      <c r="C117" t="s">
        <v>445</v>
      </c>
      <c r="D117" s="185" t="s">
        <v>446</v>
      </c>
      <c r="E117" s="186">
        <v>15</v>
      </c>
      <c r="F117" s="187"/>
      <c r="G117" s="187"/>
      <c r="H117" s="187"/>
      <c r="I117" s="188" t="s">
        <v>94</v>
      </c>
      <c r="J117" s="188" t="s">
        <v>115</v>
      </c>
      <c r="K117" s="188" t="s">
        <v>139</v>
      </c>
      <c r="L117" s="188" t="s">
        <v>87</v>
      </c>
      <c r="M117" s="188" t="s">
        <v>337</v>
      </c>
      <c r="N117" s="188" t="s">
        <v>337</v>
      </c>
      <c r="O117" s="188" t="s">
        <v>337</v>
      </c>
      <c r="P117" s="189">
        <v>43727</v>
      </c>
      <c r="Q117" s="113" t="s">
        <v>88</v>
      </c>
      <c r="R117" s="194" t="s">
        <v>447</v>
      </c>
      <c r="S117" s="190">
        <v>15</v>
      </c>
      <c r="T117" s="113" t="s">
        <v>90</v>
      </c>
      <c r="U117" s="113">
        <v>165</v>
      </c>
      <c r="V117" s="113">
        <v>54</v>
      </c>
      <c r="W117" s="113">
        <v>19.8</v>
      </c>
      <c r="X117" s="113"/>
      <c r="Y117" s="113"/>
      <c r="Z117" s="191">
        <v>0.96250000000000002</v>
      </c>
      <c r="AA117" s="191">
        <v>0.35347222222222219</v>
      </c>
      <c r="AB117" s="113">
        <v>562.20000000000005</v>
      </c>
      <c r="AC117" s="113">
        <v>505.5</v>
      </c>
      <c r="AD117" s="113">
        <v>90</v>
      </c>
      <c r="AE117" s="113">
        <v>57</v>
      </c>
      <c r="AF117" s="113"/>
      <c r="AG117" s="192">
        <v>0.2</v>
      </c>
      <c r="AH117" s="192">
        <v>107.7</v>
      </c>
      <c r="AI117" s="192">
        <v>10.1</v>
      </c>
      <c r="AJ117" s="192">
        <v>4</v>
      </c>
      <c r="AK117" s="192">
        <v>60</v>
      </c>
      <c r="AL117" s="192">
        <v>13.6</v>
      </c>
      <c r="AM117" s="192">
        <v>22.5</v>
      </c>
      <c r="AN117" s="192">
        <v>85</v>
      </c>
      <c r="AO117" s="192">
        <v>33</v>
      </c>
      <c r="AP117" s="193">
        <v>3.5</v>
      </c>
      <c r="AQ117" s="192">
        <v>88</v>
      </c>
      <c r="AR117" s="192">
        <v>10.4</v>
      </c>
      <c r="AS117" s="113">
        <v>107.5</v>
      </c>
      <c r="AT117" s="113">
        <v>73.599999999999994</v>
      </c>
      <c r="AU117" s="98">
        <v>3.9169139465875369</v>
      </c>
      <c r="AV117" s="98">
        <v>4.3323442136498516</v>
      </c>
      <c r="AW117" s="113">
        <v>0</v>
      </c>
      <c r="AX117" s="113">
        <v>0</v>
      </c>
      <c r="AY117" s="113">
        <v>0</v>
      </c>
      <c r="AZ117" s="113">
        <v>0</v>
      </c>
      <c r="BA117" s="113">
        <v>0</v>
      </c>
      <c r="BB117" s="113">
        <v>1</v>
      </c>
      <c r="BC117" s="113">
        <v>40</v>
      </c>
      <c r="BD117" s="113">
        <v>41</v>
      </c>
      <c r="BE117" s="173">
        <v>18.7</v>
      </c>
      <c r="BF117" s="113">
        <v>25.7</v>
      </c>
      <c r="BG117" s="113">
        <v>4.9000000000000004</v>
      </c>
      <c r="BH117" s="113">
        <v>2.6</v>
      </c>
      <c r="BI117" s="113">
        <v>5.5</v>
      </c>
      <c r="BJ117" s="113">
        <v>6.8</v>
      </c>
      <c r="BK117" s="113">
        <v>1.9</v>
      </c>
      <c r="BL117" s="113">
        <v>5.6</v>
      </c>
      <c r="BM117" s="113">
        <v>3</v>
      </c>
      <c r="BN117" s="113">
        <v>0.4</v>
      </c>
      <c r="BO117" s="113">
        <v>95</v>
      </c>
      <c r="BP117" s="113">
        <v>98.2</v>
      </c>
      <c r="BQ117" s="113">
        <v>0</v>
      </c>
      <c r="BR117" s="113">
        <v>65</v>
      </c>
      <c r="BS117" s="113">
        <v>108</v>
      </c>
      <c r="BT117" s="113">
        <v>50</v>
      </c>
      <c r="BU117" s="113">
        <v>0.7</v>
      </c>
      <c r="BV117" s="113">
        <v>54.5</v>
      </c>
      <c r="BW117" s="113">
        <v>14.3</v>
      </c>
      <c r="BX117" s="113">
        <v>3</v>
      </c>
      <c r="BY117" s="113">
        <v>76</v>
      </c>
      <c r="BZ117" s="113">
        <v>99.7</v>
      </c>
      <c r="CA117" s="113">
        <v>76</v>
      </c>
      <c r="CB117" s="113">
        <v>100</v>
      </c>
      <c r="CC117" s="113"/>
      <c r="CD117" s="113"/>
      <c r="CE117" s="113"/>
      <c r="CF117" s="113"/>
      <c r="CG117" s="186"/>
      <c r="CH117" s="186"/>
      <c r="CI117" s="113">
        <v>10</v>
      </c>
      <c r="CJ117" s="113">
        <v>10</v>
      </c>
      <c r="CK117" s="113">
        <v>0</v>
      </c>
    </row>
    <row r="118" spans="1:89" x14ac:dyDescent="0.2">
      <c r="A118" s="184">
        <v>119</v>
      </c>
      <c r="B118" s="36">
        <v>119</v>
      </c>
      <c r="C118" t="s">
        <v>448</v>
      </c>
      <c r="D118" s="185" t="s">
        <v>449</v>
      </c>
      <c r="E118" s="186">
        <v>6</v>
      </c>
      <c r="F118" s="187"/>
      <c r="G118" s="187"/>
      <c r="H118" s="187"/>
      <c r="I118" s="188" t="s">
        <v>94</v>
      </c>
      <c r="J118" s="188" t="s">
        <v>93</v>
      </c>
      <c r="K118" s="188" t="s">
        <v>115</v>
      </c>
      <c r="L118" s="188" t="s">
        <v>95</v>
      </c>
      <c r="M118" s="188" t="s">
        <v>337</v>
      </c>
      <c r="N118" s="188" t="s">
        <v>337</v>
      </c>
      <c r="O118" s="188" t="s">
        <v>337</v>
      </c>
      <c r="P118" s="189">
        <v>43726</v>
      </c>
      <c r="Q118" s="113" t="s">
        <v>88</v>
      </c>
      <c r="R118" s="194" t="s">
        <v>450</v>
      </c>
      <c r="S118" s="190">
        <v>6</v>
      </c>
      <c r="T118" s="113" t="s">
        <v>90</v>
      </c>
      <c r="U118" s="113">
        <v>126</v>
      </c>
      <c r="V118" s="113">
        <v>39</v>
      </c>
      <c r="W118" s="113">
        <v>24.6</v>
      </c>
      <c r="X118" s="113"/>
      <c r="Y118" s="113"/>
      <c r="Z118" s="191">
        <v>0.85416666666666663</v>
      </c>
      <c r="AA118" s="191">
        <v>0.27291666666666664</v>
      </c>
      <c r="AB118" s="113">
        <v>597</v>
      </c>
      <c r="AC118" s="113">
        <v>578</v>
      </c>
      <c r="AD118" s="113">
        <v>97</v>
      </c>
      <c r="AE118" s="113">
        <v>19</v>
      </c>
      <c r="AF118" s="113"/>
      <c r="AG118" s="192">
        <v>5.6</v>
      </c>
      <c r="AH118" s="192">
        <v>73.5</v>
      </c>
      <c r="AI118" s="192">
        <v>4.0999999999999996</v>
      </c>
      <c r="AJ118" s="192">
        <v>4.8</v>
      </c>
      <c r="AK118" s="192">
        <v>57.8</v>
      </c>
      <c r="AL118" s="192">
        <v>14.4</v>
      </c>
      <c r="AM118" s="192">
        <v>23</v>
      </c>
      <c r="AN118" s="192">
        <v>71</v>
      </c>
      <c r="AO118" s="192">
        <v>25</v>
      </c>
      <c r="AP118" s="193">
        <v>2.5</v>
      </c>
      <c r="AQ118" s="192">
        <v>94</v>
      </c>
      <c r="AR118" s="192">
        <v>9.8000000000000007</v>
      </c>
      <c r="AS118" s="113">
        <v>94</v>
      </c>
      <c r="AT118" s="113">
        <v>72.2</v>
      </c>
      <c r="AU118" s="98">
        <v>2.5951557093425603</v>
      </c>
      <c r="AV118" s="98">
        <v>2.8546712802768166</v>
      </c>
      <c r="AW118" s="113">
        <v>115</v>
      </c>
      <c r="AX118" s="113">
        <v>11.9</v>
      </c>
      <c r="AY118" s="113">
        <v>1.6</v>
      </c>
      <c r="AZ118" s="113">
        <v>1</v>
      </c>
      <c r="BA118" s="113">
        <v>0</v>
      </c>
      <c r="BB118" s="113">
        <v>2</v>
      </c>
      <c r="BC118" s="113">
        <v>28</v>
      </c>
      <c r="BD118" s="113">
        <v>31</v>
      </c>
      <c r="BE118" s="113">
        <v>14</v>
      </c>
      <c r="BF118" s="113">
        <v>21.3</v>
      </c>
      <c r="BG118" s="113">
        <v>3.2</v>
      </c>
      <c r="BH118" s="113">
        <v>6.8</v>
      </c>
      <c r="BI118" s="113">
        <v>2.2000000000000002</v>
      </c>
      <c r="BJ118" s="113">
        <v>5.0999999999999996</v>
      </c>
      <c r="BK118" s="113">
        <v>0.9</v>
      </c>
      <c r="BL118" s="113">
        <v>4.5999999999999996</v>
      </c>
      <c r="BM118" s="113">
        <v>2</v>
      </c>
      <c r="BN118" s="113">
        <v>0.2</v>
      </c>
      <c r="BO118" s="113">
        <v>93</v>
      </c>
      <c r="BP118" s="113">
        <v>97.7</v>
      </c>
      <c r="BQ118" s="113">
        <v>0</v>
      </c>
      <c r="BR118" s="113">
        <v>56</v>
      </c>
      <c r="BS118" s="113">
        <v>121</v>
      </c>
      <c r="BT118" s="113">
        <v>45</v>
      </c>
      <c r="BU118" s="113">
        <v>0.7</v>
      </c>
      <c r="BV118" s="113">
        <v>55.6</v>
      </c>
      <c r="BW118" s="113">
        <v>12.2</v>
      </c>
      <c r="BX118" s="113">
        <v>5</v>
      </c>
      <c r="BY118" s="113">
        <v>100</v>
      </c>
      <c r="BZ118" s="113">
        <v>100</v>
      </c>
      <c r="CA118" s="113">
        <v>100</v>
      </c>
      <c r="CB118" s="113">
        <v>100</v>
      </c>
      <c r="CC118" s="113"/>
      <c r="CD118" s="113"/>
      <c r="CE118" s="113"/>
      <c r="CF118" s="113"/>
      <c r="CG118" s="186"/>
      <c r="CH118" s="186"/>
      <c r="CI118" s="113">
        <v>10</v>
      </c>
      <c r="CJ118" s="113">
        <v>10</v>
      </c>
      <c r="CK118" s="113">
        <v>4</v>
      </c>
    </row>
    <row r="119" spans="1:89" x14ac:dyDescent="0.2">
      <c r="A119" s="184">
        <v>120</v>
      </c>
      <c r="B119" s="36">
        <v>120</v>
      </c>
      <c r="C119" t="s">
        <v>451</v>
      </c>
      <c r="D119" s="185" t="s">
        <v>452</v>
      </c>
      <c r="E119" s="186">
        <v>5</v>
      </c>
      <c r="F119" s="187"/>
      <c r="G119" s="187"/>
      <c r="H119" s="187"/>
      <c r="I119" s="188" t="s">
        <v>94</v>
      </c>
      <c r="J119" s="188" t="s">
        <v>93</v>
      </c>
      <c r="K119" s="188" t="s">
        <v>139</v>
      </c>
      <c r="L119" s="188" t="s">
        <v>337</v>
      </c>
      <c r="M119" s="188" t="s">
        <v>337</v>
      </c>
      <c r="N119" s="188" t="s">
        <v>337</v>
      </c>
      <c r="O119" s="188" t="s">
        <v>337</v>
      </c>
      <c r="P119" s="189">
        <v>43725</v>
      </c>
      <c r="Q119" s="113" t="s">
        <v>88</v>
      </c>
      <c r="R119" s="194" t="s">
        <v>453</v>
      </c>
      <c r="S119" s="190">
        <v>5</v>
      </c>
      <c r="T119" s="113" t="s">
        <v>90</v>
      </c>
      <c r="U119" s="113">
        <v>106</v>
      </c>
      <c r="V119" s="113">
        <v>17</v>
      </c>
      <c r="W119" s="113">
        <v>15.1</v>
      </c>
      <c r="X119" s="113"/>
      <c r="Y119" s="113"/>
      <c r="Z119" s="191">
        <v>0.87777777777777777</v>
      </c>
      <c r="AA119" s="191">
        <v>0.36527777777777781</v>
      </c>
      <c r="AB119" s="113">
        <v>683.5</v>
      </c>
      <c r="AC119" s="113">
        <v>630</v>
      </c>
      <c r="AD119" s="113">
        <v>92</v>
      </c>
      <c r="AE119" s="113">
        <v>53.5</v>
      </c>
      <c r="AF119" s="113"/>
      <c r="AG119" s="192">
        <v>17.5</v>
      </c>
      <c r="AH119" s="192">
        <v>184.5</v>
      </c>
      <c r="AI119" s="192">
        <v>10.1</v>
      </c>
      <c r="AJ119" s="192">
        <v>3.8</v>
      </c>
      <c r="AK119" s="192">
        <v>53.2</v>
      </c>
      <c r="AL119" s="192">
        <v>16.600000000000001</v>
      </c>
      <c r="AM119" s="192">
        <v>26.4</v>
      </c>
      <c r="AN119" s="192">
        <v>62</v>
      </c>
      <c r="AO119" s="192">
        <v>14</v>
      </c>
      <c r="AP119" s="193">
        <v>1.2</v>
      </c>
      <c r="AQ119" s="192">
        <v>105</v>
      </c>
      <c r="AR119" s="192">
        <v>10</v>
      </c>
      <c r="AS119" s="113">
        <v>88.4</v>
      </c>
      <c r="AT119" s="113">
        <v>69.800000000000011</v>
      </c>
      <c r="AU119" s="98">
        <v>1.3333333333333333</v>
      </c>
      <c r="AV119" s="98">
        <v>1.4476190476190476</v>
      </c>
      <c r="AW119" s="113">
        <v>8</v>
      </c>
      <c r="AX119" s="113">
        <v>0.8</v>
      </c>
      <c r="AY119" s="113">
        <v>0.1</v>
      </c>
      <c r="AZ119" s="113">
        <v>0</v>
      </c>
      <c r="BA119" s="113">
        <v>5</v>
      </c>
      <c r="BB119" s="113">
        <v>13</v>
      </c>
      <c r="BC119" s="113">
        <v>52</v>
      </c>
      <c r="BD119" s="113">
        <v>70</v>
      </c>
      <c r="BE119" s="173">
        <v>11.3</v>
      </c>
      <c r="BF119" s="113">
        <v>13.2</v>
      </c>
      <c r="BG119" s="113">
        <v>6.7</v>
      </c>
      <c r="BH119" s="113">
        <v>4.3</v>
      </c>
      <c r="BI119" s="113">
        <v>7.5</v>
      </c>
      <c r="BJ119" s="113">
        <v>4.4000000000000004</v>
      </c>
      <c r="BK119" s="113">
        <v>8.6</v>
      </c>
      <c r="BL119" s="113">
        <v>8.1</v>
      </c>
      <c r="BM119" s="113">
        <v>11</v>
      </c>
      <c r="BN119" s="113">
        <v>1</v>
      </c>
      <c r="BO119" s="113">
        <v>88</v>
      </c>
      <c r="BP119" s="113">
        <v>97.1</v>
      </c>
      <c r="BQ119" s="113">
        <v>0.2</v>
      </c>
      <c r="BR119" s="113">
        <v>75</v>
      </c>
      <c r="BS119" s="113">
        <v>112</v>
      </c>
      <c r="BT119" s="113">
        <v>48</v>
      </c>
      <c r="BU119" s="113">
        <v>110.4</v>
      </c>
      <c r="BV119" s="113">
        <v>39.6</v>
      </c>
      <c r="BW119" s="113">
        <v>3</v>
      </c>
      <c r="BX119" s="113">
        <v>3.2</v>
      </c>
      <c r="BY119" s="113">
        <v>24.5</v>
      </c>
      <c r="BZ119" s="113">
        <v>97.6</v>
      </c>
      <c r="CA119" s="113">
        <v>24.5</v>
      </c>
      <c r="CB119" s="113">
        <v>100</v>
      </c>
      <c r="CC119" s="113"/>
      <c r="CD119" s="113"/>
      <c r="CE119" s="113"/>
      <c r="CF119" s="113"/>
      <c r="CG119" s="186"/>
      <c r="CH119" s="186"/>
      <c r="CI119" s="113">
        <v>10</v>
      </c>
      <c r="CJ119" s="113">
        <v>8</v>
      </c>
      <c r="CK119" s="113">
        <v>5</v>
      </c>
    </row>
    <row r="120" spans="1:89" x14ac:dyDescent="0.2">
      <c r="A120" s="184">
        <v>121</v>
      </c>
      <c r="B120" s="36">
        <v>121</v>
      </c>
      <c r="C120" t="s">
        <v>454</v>
      </c>
      <c r="D120" s="185" t="s">
        <v>455</v>
      </c>
      <c r="E120" s="186">
        <v>4</v>
      </c>
      <c r="F120" s="187"/>
      <c r="G120" s="187"/>
      <c r="H120" s="187"/>
      <c r="I120" s="188" t="s">
        <v>94</v>
      </c>
      <c r="J120" s="188" t="s">
        <v>115</v>
      </c>
      <c r="K120" s="188" t="s">
        <v>139</v>
      </c>
      <c r="L120" s="188" t="s">
        <v>337</v>
      </c>
      <c r="M120" s="188" t="s">
        <v>337</v>
      </c>
      <c r="N120" s="188" t="s">
        <v>337</v>
      </c>
      <c r="O120" s="188" t="s">
        <v>337</v>
      </c>
      <c r="P120" s="189">
        <v>43721</v>
      </c>
      <c r="Q120" s="113" t="s">
        <v>88</v>
      </c>
      <c r="R120" s="194" t="s">
        <v>456</v>
      </c>
      <c r="S120" s="190">
        <v>4</v>
      </c>
      <c r="T120" s="113" t="s">
        <v>98</v>
      </c>
      <c r="U120" s="113">
        <v>115</v>
      </c>
      <c r="V120" s="113">
        <v>21</v>
      </c>
      <c r="W120" s="113">
        <v>15.9</v>
      </c>
      <c r="X120" s="113"/>
      <c r="Y120" s="113"/>
      <c r="Z120" s="191">
        <v>0.85416666666666663</v>
      </c>
      <c r="AA120" s="191">
        <v>0.29722222222222222</v>
      </c>
      <c r="AB120" s="113">
        <v>615.5</v>
      </c>
      <c r="AC120" s="113">
        <v>560</v>
      </c>
      <c r="AD120" s="113">
        <v>91</v>
      </c>
      <c r="AE120" s="113">
        <v>55.5</v>
      </c>
      <c r="AF120" s="113"/>
      <c r="AG120" s="192">
        <v>23</v>
      </c>
      <c r="AH120" s="192">
        <v>124.5</v>
      </c>
      <c r="AI120" s="192">
        <v>12.3</v>
      </c>
      <c r="AJ120" s="192">
        <v>3.4</v>
      </c>
      <c r="AK120" s="192">
        <v>59.6</v>
      </c>
      <c r="AL120" s="192">
        <v>15</v>
      </c>
      <c r="AM120" s="192">
        <v>22.1</v>
      </c>
      <c r="AN120" s="192">
        <v>74</v>
      </c>
      <c r="AO120" s="192">
        <v>30</v>
      </c>
      <c r="AP120" s="193">
        <v>2.9</v>
      </c>
      <c r="AQ120" s="192">
        <v>73</v>
      </c>
      <c r="AR120" s="192">
        <v>7.8</v>
      </c>
      <c r="AS120" s="113">
        <v>96.1</v>
      </c>
      <c r="AT120" s="113">
        <v>74.599999999999994</v>
      </c>
      <c r="AU120" s="98">
        <v>3.2142857142857144</v>
      </c>
      <c r="AV120" s="98">
        <v>3.5249999999999999</v>
      </c>
      <c r="AW120" s="113">
        <v>28</v>
      </c>
      <c r="AX120" s="113">
        <v>3</v>
      </c>
      <c r="AY120" s="113">
        <v>0.1</v>
      </c>
      <c r="AZ120" s="113">
        <v>4</v>
      </c>
      <c r="BA120" s="113">
        <v>2</v>
      </c>
      <c r="BB120" s="113">
        <v>9</v>
      </c>
      <c r="BC120" s="113">
        <v>27</v>
      </c>
      <c r="BD120" s="113">
        <v>42</v>
      </c>
      <c r="BE120" s="173">
        <v>12.9</v>
      </c>
      <c r="BF120" s="113">
        <v>11.6</v>
      </c>
      <c r="BG120" s="113">
        <v>4.5</v>
      </c>
      <c r="BH120" s="113">
        <v>8.3000000000000007</v>
      </c>
      <c r="BI120" s="113">
        <v>3.4</v>
      </c>
      <c r="BJ120" s="113">
        <v>4</v>
      </c>
      <c r="BK120" s="113">
        <v>4.5999999999999996</v>
      </c>
      <c r="BL120" s="113">
        <v>4.5</v>
      </c>
      <c r="BM120" s="113">
        <v>24</v>
      </c>
      <c r="BN120" s="113">
        <v>2.6</v>
      </c>
      <c r="BO120" s="113">
        <v>85</v>
      </c>
      <c r="BP120" s="113">
        <v>97.2</v>
      </c>
      <c r="BQ120" s="113">
        <v>0.1</v>
      </c>
      <c r="BR120" s="113">
        <v>69</v>
      </c>
      <c r="BS120" s="113">
        <v>112</v>
      </c>
      <c r="BT120" s="113">
        <v>54</v>
      </c>
      <c r="BU120" s="113">
        <v>16.2</v>
      </c>
      <c r="BV120" s="113">
        <v>52.7</v>
      </c>
      <c r="BW120" s="113">
        <v>17.5</v>
      </c>
      <c r="BX120" s="113">
        <v>4.3</v>
      </c>
      <c r="BY120" s="113">
        <v>77</v>
      </c>
      <c r="BZ120" s="113">
        <v>98.2</v>
      </c>
      <c r="CA120" s="113">
        <v>77</v>
      </c>
      <c r="CB120" s="113">
        <v>100</v>
      </c>
      <c r="CC120" s="113"/>
      <c r="CD120" s="113"/>
      <c r="CE120" s="113"/>
      <c r="CF120" s="113"/>
      <c r="CG120" s="186"/>
      <c r="CH120" s="186"/>
      <c r="CI120" s="113">
        <v>10</v>
      </c>
      <c r="CJ120" s="113">
        <v>10</v>
      </c>
      <c r="CK120" s="173">
        <v>0</v>
      </c>
    </row>
    <row r="121" spans="1:89" x14ac:dyDescent="0.2">
      <c r="A121" s="184">
        <v>122</v>
      </c>
      <c r="B121" s="36">
        <v>122</v>
      </c>
      <c r="C121" t="s">
        <v>457</v>
      </c>
      <c r="D121" s="185" t="s">
        <v>458</v>
      </c>
      <c r="E121" s="186">
        <v>4</v>
      </c>
      <c r="F121" s="187" t="s">
        <v>110</v>
      </c>
      <c r="G121" s="187" t="s">
        <v>111</v>
      </c>
      <c r="H121" s="187"/>
      <c r="I121" s="188" t="s">
        <v>235</v>
      </c>
      <c r="J121" s="188" t="s">
        <v>115</v>
      </c>
      <c r="K121" s="188" t="s">
        <v>228</v>
      </c>
      <c r="L121" s="188" t="s">
        <v>95</v>
      </c>
      <c r="M121" s="188" t="s">
        <v>337</v>
      </c>
      <c r="N121" s="188" t="s">
        <v>337</v>
      </c>
      <c r="O121" s="188" t="s">
        <v>337</v>
      </c>
      <c r="P121" s="189">
        <v>43719</v>
      </c>
      <c r="Q121" s="113" t="s">
        <v>88</v>
      </c>
      <c r="R121" s="194" t="s">
        <v>459</v>
      </c>
      <c r="S121" s="190">
        <v>4</v>
      </c>
      <c r="T121" s="113" t="s">
        <v>98</v>
      </c>
      <c r="U121" s="113">
        <v>120</v>
      </c>
      <c r="V121" s="113">
        <v>18</v>
      </c>
      <c r="W121" s="113">
        <v>12.5</v>
      </c>
      <c r="X121" s="113"/>
      <c r="Y121" s="113"/>
      <c r="Z121" s="191">
        <v>0.83263888888888893</v>
      </c>
      <c r="AA121" s="191">
        <v>0.27430555555555552</v>
      </c>
      <c r="AB121" s="113">
        <v>616.29999999999995</v>
      </c>
      <c r="AC121" s="113">
        <v>594.5</v>
      </c>
      <c r="AD121" s="113">
        <v>96</v>
      </c>
      <c r="AE121" s="113">
        <v>41.3</v>
      </c>
      <c r="AF121" s="113"/>
      <c r="AG121" s="192">
        <v>19.5</v>
      </c>
      <c r="AH121" s="192">
        <v>153</v>
      </c>
      <c r="AI121" s="192">
        <v>6.5</v>
      </c>
      <c r="AJ121" s="192">
        <v>3.7</v>
      </c>
      <c r="AK121" s="192">
        <v>46.3</v>
      </c>
      <c r="AL121" s="192">
        <v>21.8</v>
      </c>
      <c r="AM121" s="192">
        <v>28.2</v>
      </c>
      <c r="AN121" s="192">
        <v>66</v>
      </c>
      <c r="AO121" s="192">
        <v>27</v>
      </c>
      <c r="AP121" s="193">
        <v>2.6</v>
      </c>
      <c r="AQ121" s="192">
        <v>119</v>
      </c>
      <c r="AR121" s="192">
        <v>12</v>
      </c>
      <c r="AS121" s="113">
        <v>94.2</v>
      </c>
      <c r="AT121" s="113">
        <v>68.099999999999994</v>
      </c>
      <c r="AU121" s="98">
        <v>2.7249789739276702</v>
      </c>
      <c r="AV121" s="98">
        <v>2.9873843566021869</v>
      </c>
      <c r="AW121" s="113">
        <v>84</v>
      </c>
      <c r="AX121" s="113">
        <v>8.5</v>
      </c>
      <c r="AY121" s="113">
        <v>3.8</v>
      </c>
      <c r="AZ121" s="113">
        <v>4</v>
      </c>
      <c r="BA121" s="113">
        <v>0</v>
      </c>
      <c r="BB121" s="113">
        <v>11</v>
      </c>
      <c r="BC121" s="113">
        <v>16</v>
      </c>
      <c r="BD121" s="113">
        <v>31</v>
      </c>
      <c r="BE121" s="173">
        <v>10.3</v>
      </c>
      <c r="BF121" s="113">
        <v>21.5</v>
      </c>
      <c r="BG121" s="113">
        <v>3.1</v>
      </c>
      <c r="BH121" s="113">
        <v>2.9</v>
      </c>
      <c r="BI121" s="113">
        <v>3.2</v>
      </c>
      <c r="BJ121" s="113">
        <v>2.2000000000000002</v>
      </c>
      <c r="BK121" s="113">
        <v>4.5</v>
      </c>
      <c r="BL121" s="113">
        <v>3.9</v>
      </c>
      <c r="BM121" s="113">
        <v>18</v>
      </c>
      <c r="BN121" s="113">
        <v>1.8</v>
      </c>
      <c r="BO121" s="113">
        <v>84</v>
      </c>
      <c r="BP121" s="113">
        <v>98</v>
      </c>
      <c r="BQ121" s="113">
        <v>0.1</v>
      </c>
      <c r="BR121" s="113">
        <v>82</v>
      </c>
      <c r="BS121" s="113">
        <v>117</v>
      </c>
      <c r="BT121" s="113">
        <v>64</v>
      </c>
      <c r="BU121" s="113">
        <v>10.1</v>
      </c>
      <c r="BV121" s="113">
        <v>42.5</v>
      </c>
      <c r="BW121" s="113">
        <v>17.7</v>
      </c>
      <c r="BX121" s="113">
        <v>4.3</v>
      </c>
      <c r="BY121" s="113">
        <v>81</v>
      </c>
      <c r="BZ121" s="113">
        <v>97.9</v>
      </c>
      <c r="CA121" s="113">
        <v>81</v>
      </c>
      <c r="CB121" s="113">
        <v>100</v>
      </c>
      <c r="CC121" s="113"/>
      <c r="CD121" s="113"/>
      <c r="CE121" s="113"/>
      <c r="CF121" s="113"/>
      <c r="CG121" s="186"/>
      <c r="CH121" s="186"/>
      <c r="CI121" s="113">
        <v>10</v>
      </c>
      <c r="CJ121" s="113" t="s">
        <v>129</v>
      </c>
      <c r="CK121" s="173">
        <v>0</v>
      </c>
    </row>
    <row r="122" spans="1:89" x14ac:dyDescent="0.2">
      <c r="A122" s="184">
        <v>123</v>
      </c>
      <c r="B122" s="36">
        <v>123</v>
      </c>
      <c r="C122" t="s">
        <v>460</v>
      </c>
      <c r="D122" s="185" t="s">
        <v>461</v>
      </c>
      <c r="E122" s="186">
        <v>12</v>
      </c>
      <c r="F122" s="187"/>
      <c r="G122" s="187"/>
      <c r="H122" s="187"/>
      <c r="I122" s="188" t="s">
        <v>235</v>
      </c>
      <c r="J122" s="188" t="s">
        <v>93</v>
      </c>
      <c r="K122" s="188" t="s">
        <v>115</v>
      </c>
      <c r="L122" s="188" t="s">
        <v>87</v>
      </c>
      <c r="M122" s="188" t="s">
        <v>337</v>
      </c>
      <c r="N122" s="188" t="s">
        <v>337</v>
      </c>
      <c r="O122" s="188" t="s">
        <v>337</v>
      </c>
      <c r="P122" s="189">
        <v>43714</v>
      </c>
      <c r="Q122" s="113" t="s">
        <v>88</v>
      </c>
      <c r="R122" s="194" t="s">
        <v>462</v>
      </c>
      <c r="S122" s="190">
        <v>12</v>
      </c>
      <c r="T122" s="113" t="s">
        <v>98</v>
      </c>
      <c r="U122" s="113">
        <v>170</v>
      </c>
      <c r="V122" s="113">
        <v>46</v>
      </c>
      <c r="W122" s="113">
        <v>15.9</v>
      </c>
      <c r="X122" s="113"/>
      <c r="Y122" s="113"/>
      <c r="Z122" s="191">
        <v>0.95277777777777783</v>
      </c>
      <c r="AA122" s="191">
        <v>0.35138888888888892</v>
      </c>
      <c r="AB122" s="113">
        <v>564</v>
      </c>
      <c r="AC122" s="113">
        <v>523</v>
      </c>
      <c r="AD122" s="113">
        <v>93</v>
      </c>
      <c r="AE122" s="113">
        <v>41</v>
      </c>
      <c r="AF122" s="113"/>
      <c r="AG122" s="192">
        <v>10</v>
      </c>
      <c r="AH122" s="192">
        <v>167</v>
      </c>
      <c r="AI122" s="192">
        <v>8.9</v>
      </c>
      <c r="AJ122" s="192">
        <v>6</v>
      </c>
      <c r="AK122" s="192">
        <v>53.9</v>
      </c>
      <c r="AL122" s="192">
        <v>20.100000000000001</v>
      </c>
      <c r="AM122" s="192">
        <v>20</v>
      </c>
      <c r="AN122" s="192">
        <v>78</v>
      </c>
      <c r="AO122" s="192">
        <v>32</v>
      </c>
      <c r="AP122" s="193">
        <v>3.4</v>
      </c>
      <c r="AQ122" s="192">
        <v>70</v>
      </c>
      <c r="AR122" s="192">
        <v>8</v>
      </c>
      <c r="AS122" s="113">
        <v>98</v>
      </c>
      <c r="AT122" s="113">
        <v>74</v>
      </c>
      <c r="AU122" s="98">
        <v>3.6711281070745696</v>
      </c>
      <c r="AV122" s="98">
        <v>4.0611854684512432</v>
      </c>
      <c r="AW122" s="113">
        <v>73</v>
      </c>
      <c r="AX122" s="113">
        <v>8.4</v>
      </c>
      <c r="AY122" s="113">
        <v>2.9</v>
      </c>
      <c r="AZ122" s="113">
        <v>2</v>
      </c>
      <c r="BA122" s="113">
        <v>0</v>
      </c>
      <c r="BB122" s="113">
        <v>2</v>
      </c>
      <c r="BC122" s="113">
        <v>20</v>
      </c>
      <c r="BD122" s="113">
        <v>24</v>
      </c>
      <c r="BE122" s="173">
        <v>16.8</v>
      </c>
      <c r="BF122" s="113">
        <v>21.5</v>
      </c>
      <c r="BG122" s="113">
        <v>2.8</v>
      </c>
      <c r="BH122" s="113">
        <v>3.4</v>
      </c>
      <c r="BI122" s="113">
        <v>2.6</v>
      </c>
      <c r="BJ122" s="113">
        <v>4.8</v>
      </c>
      <c r="BK122" s="113">
        <v>1.8</v>
      </c>
      <c r="BL122" s="113">
        <v>3.1</v>
      </c>
      <c r="BM122" s="113">
        <v>15</v>
      </c>
      <c r="BN122" s="113">
        <v>1.7</v>
      </c>
      <c r="BO122" s="113">
        <v>92</v>
      </c>
      <c r="BP122" s="113">
        <v>96.3</v>
      </c>
      <c r="BQ122" s="113">
        <v>0</v>
      </c>
      <c r="BR122" s="113">
        <v>55</v>
      </c>
      <c r="BS122" s="113">
        <v>102</v>
      </c>
      <c r="BT122" s="113">
        <v>45</v>
      </c>
      <c r="BU122" s="113">
        <v>0</v>
      </c>
      <c r="BV122" s="113">
        <v>0</v>
      </c>
      <c r="BW122" s="113">
        <v>9.6</v>
      </c>
      <c r="BX122" s="113">
        <v>3.5</v>
      </c>
      <c r="BY122" s="113">
        <v>97.1</v>
      </c>
      <c r="BZ122" s="113">
        <v>99.7</v>
      </c>
      <c r="CA122" s="113">
        <v>97.1</v>
      </c>
      <c r="CB122" s="113">
        <v>100</v>
      </c>
      <c r="CC122" s="113"/>
      <c r="CD122" s="113"/>
      <c r="CE122" s="113"/>
      <c r="CF122" s="113"/>
      <c r="CG122" s="186"/>
      <c r="CH122" s="186"/>
      <c r="CI122" s="113">
        <v>10</v>
      </c>
      <c r="CJ122" s="113">
        <v>10</v>
      </c>
      <c r="CK122" s="173">
        <v>0</v>
      </c>
    </row>
    <row r="123" spans="1:89" x14ac:dyDescent="0.2">
      <c r="A123" s="184">
        <v>124</v>
      </c>
      <c r="B123" s="36">
        <v>124</v>
      </c>
      <c r="C123" t="s">
        <v>463</v>
      </c>
      <c r="D123" s="185" t="s">
        <v>464</v>
      </c>
      <c r="E123" s="186">
        <v>5</v>
      </c>
      <c r="F123" s="187"/>
      <c r="G123" s="187"/>
      <c r="H123" s="187"/>
      <c r="I123" s="188" t="s">
        <v>94</v>
      </c>
      <c r="J123" s="188" t="s">
        <v>95</v>
      </c>
      <c r="K123" s="188" t="s">
        <v>96</v>
      </c>
      <c r="L123" s="188" t="s">
        <v>139</v>
      </c>
      <c r="M123" s="188" t="s">
        <v>115</v>
      </c>
      <c r="N123" s="188" t="s">
        <v>337</v>
      </c>
      <c r="O123" s="188" t="s">
        <v>337</v>
      </c>
      <c r="P123" s="189">
        <v>43713</v>
      </c>
      <c r="Q123" s="113" t="s">
        <v>88</v>
      </c>
      <c r="R123" s="194" t="s">
        <v>465</v>
      </c>
      <c r="S123" s="190">
        <v>5</v>
      </c>
      <c r="T123" s="113" t="s">
        <v>98</v>
      </c>
      <c r="U123" s="113">
        <v>110</v>
      </c>
      <c r="V123" s="113">
        <v>17.5</v>
      </c>
      <c r="W123" s="113">
        <v>14.5</v>
      </c>
      <c r="X123" s="113"/>
      <c r="Y123" s="113"/>
      <c r="Z123" s="191">
        <v>0.83333333333333337</v>
      </c>
      <c r="AA123" s="191">
        <v>0.30555555555555552</v>
      </c>
      <c r="AB123" s="113">
        <v>633.5</v>
      </c>
      <c r="AC123" s="113">
        <v>613.5</v>
      </c>
      <c r="AD123" s="113">
        <v>97</v>
      </c>
      <c r="AE123" s="113">
        <v>20</v>
      </c>
      <c r="AF123" s="113"/>
      <c r="AG123" s="192">
        <v>46.5</v>
      </c>
      <c r="AH123" s="192">
        <v>126</v>
      </c>
      <c r="AI123" s="192">
        <v>9.8000000000000007</v>
      </c>
      <c r="AJ123" s="192">
        <v>3.9</v>
      </c>
      <c r="AK123" s="192">
        <v>49.6</v>
      </c>
      <c r="AL123" s="192">
        <v>14.3</v>
      </c>
      <c r="AM123" s="192">
        <v>32.299999999999997</v>
      </c>
      <c r="AN123" s="192">
        <v>72</v>
      </c>
      <c r="AO123" s="192">
        <v>21</v>
      </c>
      <c r="AP123" s="193">
        <v>2</v>
      </c>
      <c r="AQ123" s="192">
        <v>89</v>
      </c>
      <c r="AR123" s="192">
        <v>8.6999999999999993</v>
      </c>
      <c r="AS123" s="113">
        <v>104.3</v>
      </c>
      <c r="AT123" s="113">
        <v>63.900000000000006</v>
      </c>
      <c r="AU123" s="98">
        <v>2.0537897310513449</v>
      </c>
      <c r="AV123" s="98">
        <v>2.2493887530562349</v>
      </c>
      <c r="AW123" s="113">
        <v>33</v>
      </c>
      <c r="AX123" s="113">
        <v>3.2</v>
      </c>
      <c r="AY123" s="113">
        <v>0.6</v>
      </c>
      <c r="AZ123" s="113">
        <v>0</v>
      </c>
      <c r="BA123" s="113">
        <v>1</v>
      </c>
      <c r="BB123" s="113">
        <v>14</v>
      </c>
      <c r="BC123" s="113">
        <v>20</v>
      </c>
      <c r="BD123" s="113">
        <v>35</v>
      </c>
      <c r="BE123" s="113">
        <v>11</v>
      </c>
      <c r="BF123" s="113">
        <v>16.7</v>
      </c>
      <c r="BG123" s="113">
        <v>3.4</v>
      </c>
      <c r="BH123" s="113">
        <v>5.8</v>
      </c>
      <c r="BI123" s="113">
        <v>2.2999999999999998</v>
      </c>
      <c r="BJ123" s="113">
        <v>1</v>
      </c>
      <c r="BK123" s="113">
        <v>5.0999999999999996</v>
      </c>
      <c r="BL123" s="113">
        <v>5.9</v>
      </c>
      <c r="BM123" s="113">
        <v>10</v>
      </c>
      <c r="BN123" s="113">
        <v>1</v>
      </c>
      <c r="BO123" s="113">
        <v>92</v>
      </c>
      <c r="BP123" s="113">
        <v>97.6</v>
      </c>
      <c r="BQ123" s="113">
        <v>0</v>
      </c>
      <c r="BR123" s="113">
        <v>74</v>
      </c>
      <c r="BS123" s="113">
        <v>124</v>
      </c>
      <c r="BT123" s="113">
        <v>58</v>
      </c>
      <c r="BU123" s="113">
        <v>3.4</v>
      </c>
      <c r="BV123" s="113">
        <v>38.299999999999997</v>
      </c>
      <c r="BW123" s="113">
        <v>10</v>
      </c>
      <c r="BX123" s="113">
        <v>3.7</v>
      </c>
      <c r="BY123" s="113">
        <v>53.7</v>
      </c>
      <c r="BZ123" s="113">
        <v>99.5</v>
      </c>
      <c r="CA123" s="113">
        <v>53.7</v>
      </c>
      <c r="CB123" s="113">
        <v>100</v>
      </c>
      <c r="CC123" s="113"/>
      <c r="CD123" s="113"/>
      <c r="CE123" s="113"/>
      <c r="CF123" s="113"/>
      <c r="CG123" s="186"/>
      <c r="CH123" s="186"/>
      <c r="CI123" s="195" t="s">
        <v>129</v>
      </c>
      <c r="CJ123" s="195" t="s">
        <v>129</v>
      </c>
      <c r="CK123" s="195" t="s">
        <v>129</v>
      </c>
    </row>
    <row r="124" spans="1:89" x14ac:dyDescent="0.2">
      <c r="A124" s="184">
        <v>125</v>
      </c>
      <c r="B124" s="36">
        <v>125</v>
      </c>
      <c r="C124" t="s">
        <v>466</v>
      </c>
      <c r="D124" s="185" t="s">
        <v>467</v>
      </c>
      <c r="E124" s="186">
        <v>5</v>
      </c>
      <c r="F124" s="187"/>
      <c r="G124" s="187"/>
      <c r="H124" s="187"/>
      <c r="I124" s="188" t="s">
        <v>139</v>
      </c>
      <c r="J124" s="188" t="s">
        <v>139</v>
      </c>
      <c r="K124" s="188" t="s">
        <v>115</v>
      </c>
      <c r="L124" s="188" t="s">
        <v>337</v>
      </c>
      <c r="M124" s="188" t="s">
        <v>337</v>
      </c>
      <c r="N124" s="188" t="s">
        <v>337</v>
      </c>
      <c r="O124" s="188" t="s">
        <v>337</v>
      </c>
      <c r="P124" s="189">
        <v>43712</v>
      </c>
      <c r="Q124" s="113" t="s">
        <v>88</v>
      </c>
      <c r="R124" s="194" t="s">
        <v>468</v>
      </c>
      <c r="S124" s="190">
        <v>5</v>
      </c>
      <c r="T124" s="113" t="s">
        <v>90</v>
      </c>
      <c r="U124" s="113">
        <v>110</v>
      </c>
      <c r="V124" s="113">
        <v>17.5</v>
      </c>
      <c r="W124" s="113">
        <v>14.5</v>
      </c>
      <c r="X124" s="113"/>
      <c r="Y124" s="113"/>
      <c r="Z124" s="191">
        <v>0.85277777777777775</v>
      </c>
      <c r="AA124" s="191">
        <v>0.27152777777777776</v>
      </c>
      <c r="AB124" s="113">
        <v>602.5</v>
      </c>
      <c r="AC124" s="113">
        <v>575</v>
      </c>
      <c r="AD124" s="113">
        <v>95</v>
      </c>
      <c r="AE124" s="113">
        <v>27.5</v>
      </c>
      <c r="AF124" s="113"/>
      <c r="AG124" s="192">
        <v>0</v>
      </c>
      <c r="AH124" s="192">
        <v>136</v>
      </c>
      <c r="AI124" s="192">
        <v>4.5999999999999996</v>
      </c>
      <c r="AJ124" s="192">
        <v>4.7</v>
      </c>
      <c r="AK124" s="192">
        <v>53.9</v>
      </c>
      <c r="AL124" s="192">
        <v>18.600000000000001</v>
      </c>
      <c r="AM124" s="192">
        <v>22.8</v>
      </c>
      <c r="AN124" s="192">
        <v>76</v>
      </c>
      <c r="AO124" s="192">
        <v>26</v>
      </c>
      <c r="AP124" s="193">
        <v>2.6</v>
      </c>
      <c r="AQ124" s="192">
        <v>120</v>
      </c>
      <c r="AR124" s="192">
        <v>12.5</v>
      </c>
      <c r="AS124" s="113">
        <v>98.8</v>
      </c>
      <c r="AT124" s="113">
        <v>72.5</v>
      </c>
      <c r="AU124" s="98">
        <v>2.7130434782608694</v>
      </c>
      <c r="AV124" s="98">
        <v>2.9843478260869567</v>
      </c>
      <c r="AW124" s="113">
        <v>21</v>
      </c>
      <c r="AX124" s="113">
        <v>2.2000000000000002</v>
      </c>
      <c r="AY124" s="113">
        <v>1.4</v>
      </c>
      <c r="AZ124" s="113">
        <v>3</v>
      </c>
      <c r="BA124" s="113">
        <v>2</v>
      </c>
      <c r="BB124" s="113">
        <v>12</v>
      </c>
      <c r="BC124" s="113">
        <v>39</v>
      </c>
      <c r="BD124" s="113">
        <v>56</v>
      </c>
      <c r="BE124" s="173">
        <v>12.6</v>
      </c>
      <c r="BF124" s="113">
        <v>13.7</v>
      </c>
      <c r="BG124" s="113">
        <v>5.8</v>
      </c>
      <c r="BH124" s="113">
        <v>2.7</v>
      </c>
      <c r="BI124" s="113">
        <v>6.8</v>
      </c>
      <c r="BJ124" s="113">
        <v>6.6</v>
      </c>
      <c r="BK124" s="113">
        <v>4.0999999999999996</v>
      </c>
      <c r="BL124" s="113">
        <v>9.1999999999999993</v>
      </c>
      <c r="BM124" s="113">
        <v>22</v>
      </c>
      <c r="BN124" s="113">
        <v>2.2999999999999998</v>
      </c>
      <c r="BO124" s="113">
        <v>91</v>
      </c>
      <c r="BP124" s="113">
        <v>96.8</v>
      </c>
      <c r="BQ124" s="113">
        <v>0</v>
      </c>
      <c r="BR124" s="113">
        <v>86</v>
      </c>
      <c r="BS124" s="113">
        <v>127</v>
      </c>
      <c r="BT124" s="113">
        <v>60</v>
      </c>
      <c r="BU124" s="113">
        <v>0.2</v>
      </c>
      <c r="BV124" s="113">
        <v>25</v>
      </c>
      <c r="BW124" s="113">
        <v>10.9</v>
      </c>
      <c r="BX124" s="113">
        <v>3.2</v>
      </c>
      <c r="BY124" s="113">
        <v>98.5</v>
      </c>
      <c r="BZ124" s="113">
        <v>99.9</v>
      </c>
      <c r="CA124" s="113">
        <v>98.5</v>
      </c>
      <c r="CB124" s="113">
        <v>100</v>
      </c>
      <c r="CC124" s="113"/>
      <c r="CD124" s="113"/>
      <c r="CE124" s="113"/>
      <c r="CF124" s="113"/>
      <c r="CG124" s="186"/>
      <c r="CH124" s="186"/>
      <c r="CI124" s="113" t="s">
        <v>129</v>
      </c>
      <c r="CJ124" s="113">
        <v>8</v>
      </c>
      <c r="CK124" s="113">
        <v>8</v>
      </c>
    </row>
    <row r="125" spans="1:89" x14ac:dyDescent="0.2">
      <c r="A125" s="184">
        <v>128</v>
      </c>
      <c r="B125" s="36">
        <v>128</v>
      </c>
      <c r="C125" t="s">
        <v>476</v>
      </c>
      <c r="D125" s="185" t="s">
        <v>477</v>
      </c>
      <c r="E125" s="186">
        <v>8</v>
      </c>
      <c r="F125" s="187"/>
      <c r="G125" s="187"/>
      <c r="H125" s="187"/>
      <c r="I125" s="188" t="s">
        <v>87</v>
      </c>
      <c r="J125" s="188" t="s">
        <v>96</v>
      </c>
      <c r="K125" s="188" t="s">
        <v>337</v>
      </c>
      <c r="L125" s="188" t="s">
        <v>337</v>
      </c>
      <c r="M125" s="188" t="s">
        <v>337</v>
      </c>
      <c r="N125" s="188" t="s">
        <v>337</v>
      </c>
      <c r="O125" s="188" t="s">
        <v>337</v>
      </c>
      <c r="P125" s="189">
        <v>43706</v>
      </c>
      <c r="Q125" s="113" t="s">
        <v>88</v>
      </c>
      <c r="R125" s="194" t="s">
        <v>478</v>
      </c>
      <c r="S125" s="190">
        <v>8</v>
      </c>
      <c r="T125" s="113" t="s">
        <v>98</v>
      </c>
      <c r="U125" s="113">
        <v>131</v>
      </c>
      <c r="V125" s="113">
        <v>28</v>
      </c>
      <c r="W125" s="113">
        <v>16.3</v>
      </c>
      <c r="X125" s="113"/>
      <c r="Y125" s="113"/>
      <c r="Z125" s="191">
        <v>0.96875</v>
      </c>
      <c r="AA125" s="191">
        <v>0.32569444444444445</v>
      </c>
      <c r="AB125" s="113">
        <v>512.9</v>
      </c>
      <c r="AC125" s="113">
        <v>487.4</v>
      </c>
      <c r="AD125" s="113">
        <v>95</v>
      </c>
      <c r="AE125" s="113">
        <v>27.3</v>
      </c>
      <c r="AF125" s="113"/>
      <c r="AG125" s="192">
        <v>7.9</v>
      </c>
      <c r="AH125" s="192">
        <v>178.9</v>
      </c>
      <c r="AI125" s="192">
        <v>5.3</v>
      </c>
      <c r="AJ125" s="192">
        <v>6.1</v>
      </c>
      <c r="AK125" s="192">
        <v>52.1</v>
      </c>
      <c r="AL125" s="192">
        <v>23.2</v>
      </c>
      <c r="AM125" s="192">
        <v>18.7</v>
      </c>
      <c r="AN125" s="192">
        <v>74</v>
      </c>
      <c r="AO125" s="192">
        <v>28</v>
      </c>
      <c r="AP125" s="193">
        <v>3.3</v>
      </c>
      <c r="AQ125" s="192">
        <v>76</v>
      </c>
      <c r="AR125" s="192">
        <v>9.4</v>
      </c>
      <c r="AS125" s="113">
        <v>92.7</v>
      </c>
      <c r="AT125" s="113">
        <v>75.3</v>
      </c>
      <c r="AU125" s="98">
        <v>3.4468608945424704</v>
      </c>
      <c r="AV125" s="98">
        <v>3.8530980713992617</v>
      </c>
      <c r="AW125" s="113">
        <v>121</v>
      </c>
      <c r="AX125" s="113">
        <v>14.9</v>
      </c>
      <c r="AY125" s="113">
        <v>4.8</v>
      </c>
      <c r="AZ125" s="113">
        <v>8</v>
      </c>
      <c r="BA125" s="113">
        <v>2</v>
      </c>
      <c r="BB125" s="113">
        <v>2</v>
      </c>
      <c r="BC125" s="113">
        <v>20</v>
      </c>
      <c r="BD125" s="113">
        <v>32</v>
      </c>
      <c r="BE125" s="173">
        <v>13.6</v>
      </c>
      <c r="BF125" s="113">
        <v>20.8</v>
      </c>
      <c r="BG125" s="113">
        <v>3.9</v>
      </c>
      <c r="BH125" s="113">
        <v>9.1999999999999993</v>
      </c>
      <c r="BI125" s="113">
        <v>2.7</v>
      </c>
      <c r="BJ125" s="113">
        <v>5.2</v>
      </c>
      <c r="BK125" s="113">
        <v>1.7</v>
      </c>
      <c r="BL125" s="113">
        <v>1.5</v>
      </c>
      <c r="BM125" s="113">
        <v>30</v>
      </c>
      <c r="BN125" s="113">
        <v>3.7</v>
      </c>
      <c r="BO125" s="113">
        <v>84</v>
      </c>
      <c r="BP125" s="113">
        <v>95.5</v>
      </c>
      <c r="BQ125" s="113">
        <v>1</v>
      </c>
      <c r="BR125" s="113">
        <v>79</v>
      </c>
      <c r="BS125" s="113">
        <v>129</v>
      </c>
      <c r="BT125" s="113">
        <v>53</v>
      </c>
      <c r="BU125" s="113">
        <v>18.7</v>
      </c>
      <c r="BV125" s="113">
        <v>5.8</v>
      </c>
      <c r="BW125" s="113">
        <v>14.4</v>
      </c>
      <c r="BX125" s="113">
        <v>3.7</v>
      </c>
      <c r="BY125" s="113">
        <v>93.2</v>
      </c>
      <c r="BZ125" s="113">
        <v>93.2</v>
      </c>
      <c r="CA125" s="113">
        <v>100</v>
      </c>
      <c r="CB125" s="113">
        <v>98.3</v>
      </c>
      <c r="CC125" s="113"/>
      <c r="CD125" s="113"/>
      <c r="CE125" s="113"/>
      <c r="CF125" s="113"/>
      <c r="CG125" s="186"/>
      <c r="CH125" s="186"/>
      <c r="CI125" s="113">
        <v>10</v>
      </c>
      <c r="CJ125" s="113">
        <v>10</v>
      </c>
      <c r="CK125" s="173">
        <v>0</v>
      </c>
    </row>
    <row r="126" spans="1:89" x14ac:dyDescent="0.2">
      <c r="A126" s="184">
        <v>129</v>
      </c>
      <c r="B126" s="36">
        <v>129</v>
      </c>
      <c r="C126" t="s">
        <v>479</v>
      </c>
      <c r="D126" s="185" t="s">
        <v>480</v>
      </c>
      <c r="E126" s="186">
        <v>6</v>
      </c>
      <c r="F126" s="187" t="s">
        <v>110</v>
      </c>
      <c r="G126" s="187" t="s">
        <v>111</v>
      </c>
      <c r="H126" s="187"/>
      <c r="I126" s="188" t="s">
        <v>93</v>
      </c>
      <c r="J126" s="188" t="s">
        <v>96</v>
      </c>
      <c r="K126" s="188" t="s">
        <v>337</v>
      </c>
      <c r="L126" s="188" t="s">
        <v>337</v>
      </c>
      <c r="M126" s="188" t="s">
        <v>337</v>
      </c>
      <c r="N126" s="188" t="s">
        <v>337</v>
      </c>
      <c r="O126" s="188" t="s">
        <v>337</v>
      </c>
      <c r="P126" s="189">
        <v>43705</v>
      </c>
      <c r="Q126" s="113" t="s">
        <v>88</v>
      </c>
      <c r="R126" s="194" t="s">
        <v>481</v>
      </c>
      <c r="S126" s="190">
        <v>6</v>
      </c>
      <c r="T126" s="113" t="s">
        <v>98</v>
      </c>
      <c r="U126" s="113">
        <v>115</v>
      </c>
      <c r="V126" s="113">
        <v>21</v>
      </c>
      <c r="W126" s="113">
        <v>15.9</v>
      </c>
      <c r="X126" s="113"/>
      <c r="Y126" s="113"/>
      <c r="Z126" s="191">
        <v>0.88541666666666663</v>
      </c>
      <c r="AA126" s="191">
        <v>0.3263888888888889</v>
      </c>
      <c r="AB126" s="113">
        <v>634.5</v>
      </c>
      <c r="AC126" s="113">
        <v>501.5</v>
      </c>
      <c r="AD126" s="113">
        <v>79</v>
      </c>
      <c r="AE126" s="113">
        <v>133</v>
      </c>
      <c r="AF126" s="113"/>
      <c r="AG126" s="192">
        <v>0</v>
      </c>
      <c r="AH126" s="192">
        <v>73.5</v>
      </c>
      <c r="AI126" s="192">
        <v>21</v>
      </c>
      <c r="AJ126" s="192">
        <v>3.2</v>
      </c>
      <c r="AK126" s="192">
        <v>54.2</v>
      </c>
      <c r="AL126" s="192">
        <v>21.3</v>
      </c>
      <c r="AM126" s="192">
        <v>21.2</v>
      </c>
      <c r="AN126" s="192">
        <v>60</v>
      </c>
      <c r="AO126" s="192">
        <v>18</v>
      </c>
      <c r="AP126" s="193">
        <v>1.7</v>
      </c>
      <c r="AQ126" s="192">
        <v>38</v>
      </c>
      <c r="AR126" s="192">
        <v>4.5</v>
      </c>
      <c r="AS126" s="113">
        <v>81.2</v>
      </c>
      <c r="AT126" s="113">
        <v>75.5</v>
      </c>
      <c r="AU126" s="98">
        <v>2.1535393818544368</v>
      </c>
      <c r="AV126" s="98">
        <v>2.3569292123629113</v>
      </c>
      <c r="AW126" s="113">
        <v>37</v>
      </c>
      <c r="AX126" s="113">
        <v>4.4000000000000004</v>
      </c>
      <c r="AY126" s="113">
        <v>0.5</v>
      </c>
      <c r="AZ126" s="113">
        <v>10</v>
      </c>
      <c r="BA126" s="113">
        <v>4</v>
      </c>
      <c r="BB126" s="113">
        <v>7</v>
      </c>
      <c r="BC126" s="113">
        <v>4</v>
      </c>
      <c r="BD126" s="113">
        <v>25</v>
      </c>
      <c r="BE126" s="173">
        <v>9.9</v>
      </c>
      <c r="BF126" s="113">
        <v>15.3</v>
      </c>
      <c r="BG126" s="113">
        <v>3</v>
      </c>
      <c r="BH126" s="113">
        <v>10.7</v>
      </c>
      <c r="BI126" s="113">
        <v>0.9</v>
      </c>
      <c r="BJ126" s="113">
        <v>2.2999999999999998</v>
      </c>
      <c r="BK126" s="113">
        <v>4.2</v>
      </c>
      <c r="BL126" s="113">
        <v>2.6</v>
      </c>
      <c r="BM126" s="113">
        <v>11</v>
      </c>
      <c r="BN126" s="113">
        <v>1.3</v>
      </c>
      <c r="BO126" s="113">
        <v>88</v>
      </c>
      <c r="BP126" s="113">
        <v>96.4</v>
      </c>
      <c r="BQ126" s="113">
        <v>0</v>
      </c>
      <c r="BR126" s="113">
        <v>82</v>
      </c>
      <c r="BS126" s="113">
        <v>117</v>
      </c>
      <c r="BT126" s="113">
        <v>68</v>
      </c>
      <c r="BU126" s="113">
        <v>0.7</v>
      </c>
      <c r="BV126" s="113">
        <v>30</v>
      </c>
      <c r="BW126" s="113">
        <v>9.9</v>
      </c>
      <c r="BX126" s="113">
        <v>4.0999999999999996</v>
      </c>
      <c r="BY126" s="113">
        <v>99.6</v>
      </c>
      <c r="BZ126" s="113">
        <v>99.6</v>
      </c>
      <c r="CA126" s="113">
        <v>100</v>
      </c>
      <c r="CB126" s="113">
        <v>100</v>
      </c>
      <c r="CC126" s="113"/>
      <c r="CD126" s="113"/>
      <c r="CE126" s="113"/>
      <c r="CF126" s="113"/>
      <c r="CG126" s="186"/>
      <c r="CH126" s="186"/>
      <c r="CI126" s="195" t="s">
        <v>129</v>
      </c>
      <c r="CJ126" s="113">
        <v>10</v>
      </c>
      <c r="CK126" s="173">
        <v>0</v>
      </c>
    </row>
    <row r="127" spans="1:89" x14ac:dyDescent="0.2">
      <c r="A127" s="184">
        <v>130</v>
      </c>
      <c r="B127" s="36">
        <v>130</v>
      </c>
      <c r="C127" t="s">
        <v>482</v>
      </c>
      <c r="D127" s="185" t="s">
        <v>483</v>
      </c>
      <c r="E127" s="186">
        <v>11</v>
      </c>
      <c r="F127" s="187" t="s">
        <v>110</v>
      </c>
      <c r="G127" s="187" t="s">
        <v>111</v>
      </c>
      <c r="H127" s="187"/>
      <c r="I127" s="188" t="s">
        <v>235</v>
      </c>
      <c r="J127" s="188" t="s">
        <v>96</v>
      </c>
      <c r="K127" s="188" t="s">
        <v>87</v>
      </c>
      <c r="L127" s="188" t="s">
        <v>337</v>
      </c>
      <c r="M127" s="188" t="s">
        <v>337</v>
      </c>
      <c r="N127" s="188" t="s">
        <v>337</v>
      </c>
      <c r="O127" s="188" t="s">
        <v>337</v>
      </c>
      <c r="P127" s="189">
        <v>43704</v>
      </c>
      <c r="Q127" s="113" t="s">
        <v>88</v>
      </c>
      <c r="R127" s="194" t="s">
        <v>484</v>
      </c>
      <c r="S127" s="190">
        <v>11</v>
      </c>
      <c r="T127" s="113" t="s">
        <v>98</v>
      </c>
      <c r="U127" s="113">
        <v>145</v>
      </c>
      <c r="V127" s="113">
        <v>44</v>
      </c>
      <c r="W127" s="113">
        <v>20.9</v>
      </c>
      <c r="X127" s="113"/>
      <c r="Y127" s="113"/>
      <c r="Z127" s="191">
        <v>0.94374999999999998</v>
      </c>
      <c r="AA127" s="191">
        <v>0.28680555555555554</v>
      </c>
      <c r="AB127" s="113">
        <v>473.5</v>
      </c>
      <c r="AC127" s="113">
        <v>416</v>
      </c>
      <c r="AD127" s="113">
        <v>88</v>
      </c>
      <c r="AE127" s="113">
        <v>57.5</v>
      </c>
      <c r="AF127" s="113"/>
      <c r="AG127" s="192">
        <v>21</v>
      </c>
      <c r="AH127" s="192">
        <v>170.5</v>
      </c>
      <c r="AI127" s="192">
        <v>15.9</v>
      </c>
      <c r="AJ127" s="192">
        <v>4.2</v>
      </c>
      <c r="AK127" s="192">
        <v>46.8</v>
      </c>
      <c r="AL127" s="192">
        <v>28.4</v>
      </c>
      <c r="AM127" s="192">
        <v>20.7</v>
      </c>
      <c r="AN127" s="192">
        <v>59</v>
      </c>
      <c r="AO127" s="192">
        <v>20</v>
      </c>
      <c r="AP127" s="193">
        <v>2.5</v>
      </c>
      <c r="AQ127" s="192">
        <v>81</v>
      </c>
      <c r="AR127" s="192">
        <v>11.7</v>
      </c>
      <c r="AS127" s="113">
        <v>79.7</v>
      </c>
      <c r="AT127" s="113">
        <v>75.199999999999989</v>
      </c>
      <c r="AU127" s="98">
        <v>2.8846153846153846</v>
      </c>
      <c r="AV127" s="98">
        <v>3.2451923076923075</v>
      </c>
      <c r="AW127" s="113">
        <v>144</v>
      </c>
      <c r="AX127" s="113">
        <v>20.6</v>
      </c>
      <c r="AY127" s="113">
        <v>4.8</v>
      </c>
      <c r="AZ127" s="113">
        <v>1</v>
      </c>
      <c r="BA127" s="113">
        <v>1</v>
      </c>
      <c r="BB127" s="113">
        <v>3</v>
      </c>
      <c r="BC127" s="113">
        <v>12</v>
      </c>
      <c r="BD127" s="113">
        <v>17</v>
      </c>
      <c r="BE127" s="173">
        <v>9.5</v>
      </c>
      <c r="BF127" s="113">
        <v>13.2</v>
      </c>
      <c r="BG127" s="113">
        <v>2.5</v>
      </c>
      <c r="BH127" s="113">
        <v>3.5</v>
      </c>
      <c r="BI127" s="113">
        <v>2.2000000000000002</v>
      </c>
      <c r="BJ127" s="113">
        <v>6.9</v>
      </c>
      <c r="BK127" s="113">
        <v>0.6</v>
      </c>
      <c r="BL127" s="113">
        <v>2</v>
      </c>
      <c r="BM127" s="113">
        <v>16</v>
      </c>
      <c r="BN127" s="113">
        <v>2.2000000000000002</v>
      </c>
      <c r="BO127" s="113">
        <v>85</v>
      </c>
      <c r="BP127" s="113">
        <v>96.3</v>
      </c>
      <c r="BQ127" s="113">
        <v>0.1</v>
      </c>
      <c r="BR127" s="113">
        <v>61</v>
      </c>
      <c r="BS127" s="113">
        <v>111</v>
      </c>
      <c r="BT127" s="113">
        <v>47</v>
      </c>
      <c r="BU127" s="113">
        <v>1.4</v>
      </c>
      <c r="BV127" s="113">
        <v>3.6</v>
      </c>
      <c r="BW127" s="113">
        <v>5.7</v>
      </c>
      <c r="BX127" s="113">
        <v>4.4000000000000004</v>
      </c>
      <c r="BY127" s="113">
        <v>83</v>
      </c>
      <c r="BZ127" s="113">
        <v>99.9</v>
      </c>
      <c r="CA127" s="113">
        <v>83</v>
      </c>
      <c r="CB127" s="113">
        <v>100</v>
      </c>
      <c r="CC127" s="113"/>
      <c r="CD127" s="113"/>
      <c r="CE127" s="113"/>
      <c r="CF127" s="113"/>
      <c r="CG127" s="186" t="s">
        <v>80</v>
      </c>
      <c r="CH127" s="186"/>
      <c r="CI127" s="195" t="s">
        <v>129</v>
      </c>
      <c r="CJ127" s="113">
        <v>10</v>
      </c>
      <c r="CK127" s="173">
        <v>0</v>
      </c>
    </row>
    <row r="128" spans="1:89" x14ac:dyDescent="0.2">
      <c r="A128" s="184">
        <v>131</v>
      </c>
      <c r="B128" s="36">
        <v>131</v>
      </c>
      <c r="C128" t="s">
        <v>485</v>
      </c>
      <c r="D128" s="185" t="s">
        <v>486</v>
      </c>
      <c r="E128" s="186">
        <v>15</v>
      </c>
      <c r="F128" s="187"/>
      <c r="G128" s="187"/>
      <c r="H128" s="187"/>
      <c r="I128" s="188" t="s">
        <v>94</v>
      </c>
      <c r="J128" s="188" t="s">
        <v>96</v>
      </c>
      <c r="K128" s="188" t="s">
        <v>337</v>
      </c>
      <c r="L128" s="188" t="s">
        <v>337</v>
      </c>
      <c r="M128" s="188" t="s">
        <v>337</v>
      </c>
      <c r="N128" s="188" t="s">
        <v>337</v>
      </c>
      <c r="O128" s="188" t="s">
        <v>337</v>
      </c>
      <c r="P128" s="189">
        <v>43703</v>
      </c>
      <c r="Q128" s="113" t="s">
        <v>88</v>
      </c>
      <c r="R128" s="194" t="s">
        <v>487</v>
      </c>
      <c r="S128" s="190">
        <v>13</v>
      </c>
      <c r="T128" s="113" t="s">
        <v>98</v>
      </c>
      <c r="U128" s="113">
        <v>169</v>
      </c>
      <c r="V128" s="113">
        <v>59</v>
      </c>
      <c r="W128" s="113">
        <v>20.7</v>
      </c>
      <c r="X128" s="113"/>
      <c r="Y128" s="113"/>
      <c r="Z128" s="191">
        <v>0.97222222222222221</v>
      </c>
      <c r="AA128" s="191">
        <v>0.36736111111111108</v>
      </c>
      <c r="AB128" s="113">
        <v>554</v>
      </c>
      <c r="AC128" s="113">
        <v>452</v>
      </c>
      <c r="AD128" s="113">
        <v>82</v>
      </c>
      <c r="AE128" s="113">
        <v>102</v>
      </c>
      <c r="AF128" s="113"/>
      <c r="AG128" s="192">
        <v>14.5</v>
      </c>
      <c r="AH128" s="192">
        <v>130.5</v>
      </c>
      <c r="AI128" s="192">
        <v>20.5</v>
      </c>
      <c r="AJ128" s="192">
        <v>5.8</v>
      </c>
      <c r="AK128" s="192">
        <v>46</v>
      </c>
      <c r="AL128" s="192">
        <v>26.5</v>
      </c>
      <c r="AM128" s="192">
        <v>21.7</v>
      </c>
      <c r="AN128" s="192">
        <v>76</v>
      </c>
      <c r="AO128" s="192">
        <v>22</v>
      </c>
      <c r="AP128" s="193">
        <v>2.4</v>
      </c>
      <c r="AQ128" s="192">
        <v>95</v>
      </c>
      <c r="AR128" s="192">
        <v>12.6</v>
      </c>
      <c r="AS128" s="113">
        <v>97.7</v>
      </c>
      <c r="AT128" s="113">
        <v>72.5</v>
      </c>
      <c r="AU128" s="98">
        <v>2.9203539823008851</v>
      </c>
      <c r="AV128" s="98">
        <v>3.2389380530973453</v>
      </c>
      <c r="AW128" s="113">
        <v>72</v>
      </c>
      <c r="AX128" s="113">
        <v>9.6</v>
      </c>
      <c r="AY128" s="113">
        <v>1.1000000000000001</v>
      </c>
      <c r="AZ128" s="113">
        <v>2</v>
      </c>
      <c r="BA128" s="113">
        <v>5</v>
      </c>
      <c r="BB128" s="113">
        <v>0</v>
      </c>
      <c r="BC128" s="113">
        <v>10</v>
      </c>
      <c r="BD128" s="113">
        <v>17</v>
      </c>
      <c r="BE128" s="113">
        <v>11</v>
      </c>
      <c r="BF128" s="113">
        <v>17.7</v>
      </c>
      <c r="BG128" s="113">
        <v>2.2999999999999998</v>
      </c>
      <c r="BH128" s="113">
        <v>0</v>
      </c>
      <c r="BI128" s="113">
        <v>2.9</v>
      </c>
      <c r="BJ128" s="113">
        <v>4.8</v>
      </c>
      <c r="BK128" s="113">
        <v>1</v>
      </c>
      <c r="BL128" s="113">
        <v>7.3</v>
      </c>
      <c r="BM128" s="113">
        <v>5</v>
      </c>
      <c r="BN128" s="113">
        <v>0.7</v>
      </c>
      <c r="BO128" s="113">
        <v>93</v>
      </c>
      <c r="BP128" s="113">
        <v>97</v>
      </c>
      <c r="BQ128" s="113">
        <v>0</v>
      </c>
      <c r="BR128" s="113">
        <v>66</v>
      </c>
      <c r="BS128" s="113">
        <v>109</v>
      </c>
      <c r="BT128" s="113">
        <v>54</v>
      </c>
      <c r="BU128" s="113">
        <v>1.2</v>
      </c>
      <c r="BV128" s="113">
        <v>8.6999999999999993</v>
      </c>
      <c r="BW128" s="113">
        <v>6.5</v>
      </c>
      <c r="BX128" s="113">
        <v>4</v>
      </c>
      <c r="BY128" s="113">
        <v>99.8</v>
      </c>
      <c r="BZ128" s="113">
        <v>99.8</v>
      </c>
      <c r="CA128" s="113">
        <v>100</v>
      </c>
      <c r="CB128" s="113">
        <v>100</v>
      </c>
      <c r="CC128" s="113"/>
      <c r="CD128" s="113"/>
      <c r="CE128" s="113"/>
      <c r="CF128" s="113"/>
      <c r="CG128" s="186"/>
      <c r="CH128" s="186"/>
      <c r="CI128" s="113">
        <v>7</v>
      </c>
      <c r="CJ128" s="113">
        <v>9</v>
      </c>
      <c r="CK128" s="113">
        <v>1</v>
      </c>
    </row>
    <row r="129" spans="1:89" x14ac:dyDescent="0.2">
      <c r="A129" s="184">
        <v>132</v>
      </c>
      <c r="B129" s="36">
        <v>132</v>
      </c>
      <c r="C129" t="s">
        <v>488</v>
      </c>
      <c r="D129" s="185" t="s">
        <v>489</v>
      </c>
      <c r="E129" s="186">
        <v>6</v>
      </c>
      <c r="F129" s="187" t="s">
        <v>110</v>
      </c>
      <c r="G129" s="187" t="s">
        <v>111</v>
      </c>
      <c r="H129" s="187"/>
      <c r="I129" s="188" t="s">
        <v>235</v>
      </c>
      <c r="J129" s="188" t="s">
        <v>115</v>
      </c>
      <c r="K129" s="188" t="s">
        <v>96</v>
      </c>
      <c r="L129" s="188" t="s">
        <v>337</v>
      </c>
      <c r="M129" s="188" t="s">
        <v>337</v>
      </c>
      <c r="N129" s="188" t="s">
        <v>337</v>
      </c>
      <c r="O129" s="188" t="s">
        <v>337</v>
      </c>
      <c r="P129" s="189">
        <v>43699</v>
      </c>
      <c r="Q129" s="113" t="s">
        <v>88</v>
      </c>
      <c r="R129" s="194" t="s">
        <v>490</v>
      </c>
      <c r="S129" s="190">
        <v>6</v>
      </c>
      <c r="T129" s="113" t="s">
        <v>98</v>
      </c>
      <c r="U129" s="113">
        <v>124</v>
      </c>
      <c r="V129" s="113">
        <v>24</v>
      </c>
      <c r="W129" s="113">
        <v>15.6</v>
      </c>
      <c r="X129" s="113"/>
      <c r="Y129" s="113"/>
      <c r="Z129" s="191">
        <v>0.96805555555555556</v>
      </c>
      <c r="AA129" s="191">
        <v>0.38750000000000001</v>
      </c>
      <c r="AB129" s="113">
        <v>602.5</v>
      </c>
      <c r="AC129" s="113">
        <v>581</v>
      </c>
      <c r="AD129" s="113">
        <v>96</v>
      </c>
      <c r="AE129" s="113">
        <v>21.5</v>
      </c>
      <c r="AF129" s="113"/>
      <c r="AG129" s="192">
        <v>1</v>
      </c>
      <c r="AH129" s="192">
        <v>72.5</v>
      </c>
      <c r="AI129" s="192">
        <v>3.7</v>
      </c>
      <c r="AJ129" s="192">
        <v>4.9000000000000004</v>
      </c>
      <c r="AK129" s="192">
        <v>49.5</v>
      </c>
      <c r="AL129" s="192">
        <v>21.1</v>
      </c>
      <c r="AM129" s="192">
        <v>24.5</v>
      </c>
      <c r="AN129" s="192">
        <v>110</v>
      </c>
      <c r="AO129" s="192">
        <v>33</v>
      </c>
      <c r="AP129" s="193">
        <v>3.3</v>
      </c>
      <c r="AQ129" s="192">
        <v>99</v>
      </c>
      <c r="AR129" s="192">
        <v>10.199999999999999</v>
      </c>
      <c r="AS129" s="113">
        <v>134.5</v>
      </c>
      <c r="AT129" s="113">
        <v>70.599999999999994</v>
      </c>
      <c r="AU129" s="98">
        <v>3.4079173838209984</v>
      </c>
      <c r="AV129" s="98">
        <v>3.7487091222030982</v>
      </c>
      <c r="AW129" s="113">
        <v>8</v>
      </c>
      <c r="AX129" s="113">
        <v>0.8</v>
      </c>
      <c r="AY129" s="113">
        <v>0</v>
      </c>
      <c r="AZ129" s="113">
        <v>2</v>
      </c>
      <c r="BA129" s="113">
        <v>2</v>
      </c>
      <c r="BB129" s="113">
        <v>0</v>
      </c>
      <c r="BC129" s="113">
        <v>20</v>
      </c>
      <c r="BD129" s="113">
        <v>24</v>
      </c>
      <c r="BE129" s="173">
        <v>14.2</v>
      </c>
      <c r="BF129" s="113">
        <v>17</v>
      </c>
      <c r="BG129" s="113">
        <v>2.5</v>
      </c>
      <c r="BH129" s="113">
        <v>1.7</v>
      </c>
      <c r="BI129" s="113">
        <v>2.7</v>
      </c>
      <c r="BJ129" s="113">
        <v>3.3</v>
      </c>
      <c r="BK129" s="113">
        <v>1.4</v>
      </c>
      <c r="BL129" s="113">
        <v>5.8</v>
      </c>
      <c r="BM129" s="113">
        <v>4</v>
      </c>
      <c r="BN129" s="113">
        <v>0.4</v>
      </c>
      <c r="BO129" s="113">
        <v>92</v>
      </c>
      <c r="BP129" s="113">
        <v>96.6</v>
      </c>
      <c r="BQ129" s="113">
        <v>0</v>
      </c>
      <c r="BR129" s="113">
        <v>68</v>
      </c>
      <c r="BS129" s="113">
        <v>108</v>
      </c>
      <c r="BT129" s="113">
        <v>53</v>
      </c>
      <c r="BU129" s="113">
        <v>5.8</v>
      </c>
      <c r="BV129" s="113">
        <v>2.7</v>
      </c>
      <c r="BW129" s="113">
        <v>11.2</v>
      </c>
      <c r="BX129" s="113">
        <v>2.6</v>
      </c>
      <c r="BY129" s="113">
        <v>99.6</v>
      </c>
      <c r="BZ129" s="113">
        <v>99.6</v>
      </c>
      <c r="CA129" s="113">
        <v>100</v>
      </c>
      <c r="CB129" s="113">
        <v>100</v>
      </c>
      <c r="CC129" s="113"/>
      <c r="CD129" s="113"/>
      <c r="CE129" s="113"/>
      <c r="CF129" s="113"/>
      <c r="CG129" s="186"/>
      <c r="CH129" s="186"/>
      <c r="CI129" s="113">
        <v>9</v>
      </c>
      <c r="CJ129" s="113">
        <v>8</v>
      </c>
      <c r="CK129" s="113">
        <v>5</v>
      </c>
    </row>
    <row r="130" spans="1:89" x14ac:dyDescent="0.2">
      <c r="A130" s="184">
        <v>133</v>
      </c>
      <c r="B130" s="36">
        <v>133</v>
      </c>
      <c r="C130" t="s">
        <v>491</v>
      </c>
      <c r="D130" s="185" t="s">
        <v>492</v>
      </c>
      <c r="E130" s="186">
        <v>4</v>
      </c>
      <c r="F130" s="187" t="s">
        <v>110</v>
      </c>
      <c r="G130" s="187" t="s">
        <v>111</v>
      </c>
      <c r="H130" s="187"/>
      <c r="I130" s="188" t="s">
        <v>235</v>
      </c>
      <c r="J130" s="188" t="s">
        <v>115</v>
      </c>
      <c r="K130" s="188" t="s">
        <v>93</v>
      </c>
      <c r="L130" s="188" t="s">
        <v>96</v>
      </c>
      <c r="M130" s="188" t="s">
        <v>337</v>
      </c>
      <c r="N130" s="188" t="s">
        <v>337</v>
      </c>
      <c r="O130" s="188" t="s">
        <v>337</v>
      </c>
      <c r="P130" s="189">
        <v>43698</v>
      </c>
      <c r="Q130" s="113" t="s">
        <v>88</v>
      </c>
      <c r="R130" s="194" t="s">
        <v>493</v>
      </c>
      <c r="S130" s="190">
        <v>4</v>
      </c>
      <c r="T130" s="113" t="s">
        <v>98</v>
      </c>
      <c r="U130" s="113">
        <v>98</v>
      </c>
      <c r="V130" s="113">
        <v>14</v>
      </c>
      <c r="W130" s="113">
        <v>14.6</v>
      </c>
      <c r="X130" s="113"/>
      <c r="Y130" s="113"/>
      <c r="Z130" s="191">
        <v>0.90555555555555556</v>
      </c>
      <c r="AA130" s="191">
        <v>0.30069444444444443</v>
      </c>
      <c r="AB130" s="113">
        <v>554</v>
      </c>
      <c r="AC130" s="113">
        <v>514.5</v>
      </c>
      <c r="AD130" s="113">
        <v>93</v>
      </c>
      <c r="AE130" s="113">
        <v>39.5</v>
      </c>
      <c r="AF130" s="113"/>
      <c r="AG130" s="192">
        <v>14.5</v>
      </c>
      <c r="AH130" s="192">
        <v>181</v>
      </c>
      <c r="AI130" s="192">
        <v>9.5</v>
      </c>
      <c r="AJ130" s="192">
        <v>5</v>
      </c>
      <c r="AK130" s="192">
        <v>49.7</v>
      </c>
      <c r="AL130" s="192">
        <v>24.1</v>
      </c>
      <c r="AM130" s="192">
        <v>21.3</v>
      </c>
      <c r="AN130" s="192">
        <v>76</v>
      </c>
      <c r="AO130" s="192">
        <v>24</v>
      </c>
      <c r="AP130" s="193">
        <v>2.6</v>
      </c>
      <c r="AQ130" s="192">
        <v>81</v>
      </c>
      <c r="AR130" s="192">
        <v>9.4</v>
      </c>
      <c r="AS130" s="113">
        <v>97.3</v>
      </c>
      <c r="AT130" s="113">
        <v>73.800000000000011</v>
      </c>
      <c r="AU130" s="98">
        <v>2.7988338192419824</v>
      </c>
      <c r="AV130" s="98">
        <v>3.1020408163265305</v>
      </c>
      <c r="AW130" s="113">
        <v>88</v>
      </c>
      <c r="AX130" s="113">
        <v>10.3</v>
      </c>
      <c r="AY130" s="113">
        <v>1.6</v>
      </c>
      <c r="AZ130" s="113">
        <v>0</v>
      </c>
      <c r="BA130" s="113">
        <v>0</v>
      </c>
      <c r="BB130" s="113">
        <v>4</v>
      </c>
      <c r="BC130" s="113">
        <v>19</v>
      </c>
      <c r="BD130" s="113">
        <v>23</v>
      </c>
      <c r="BE130" s="173">
        <v>9.3000000000000007</v>
      </c>
      <c r="BF130" s="113">
        <v>20.399999999999999</v>
      </c>
      <c r="BG130" s="113">
        <v>2.7</v>
      </c>
      <c r="BH130" s="113">
        <v>3.8</v>
      </c>
      <c r="BI130" s="113">
        <v>2.4</v>
      </c>
      <c r="BJ130" s="113">
        <v>3.8</v>
      </c>
      <c r="BK130" s="113">
        <v>2.4</v>
      </c>
      <c r="BL130" s="113">
        <v>4.4000000000000004</v>
      </c>
      <c r="BM130" s="113">
        <v>0</v>
      </c>
      <c r="BN130" s="113">
        <v>0</v>
      </c>
      <c r="BO130" s="113">
        <v>81</v>
      </c>
      <c r="BP130" s="113">
        <v>97.1</v>
      </c>
      <c r="BQ130" s="113">
        <v>1.5</v>
      </c>
      <c r="BR130" s="113">
        <v>85</v>
      </c>
      <c r="BS130" s="113">
        <v>117</v>
      </c>
      <c r="BT130" s="113">
        <v>58</v>
      </c>
      <c r="BU130" s="113">
        <v>23.5</v>
      </c>
      <c r="BV130" s="113">
        <v>61.2</v>
      </c>
      <c r="BW130" s="113">
        <v>16.399999999999999</v>
      </c>
      <c r="BX130" s="113"/>
      <c r="BY130" s="113">
        <v>72.3</v>
      </c>
      <c r="BZ130" s="113">
        <v>72.3</v>
      </c>
      <c r="CA130" s="113">
        <v>87.5</v>
      </c>
      <c r="CB130" s="113">
        <v>95.8</v>
      </c>
      <c r="CC130" s="113"/>
      <c r="CD130" s="113"/>
      <c r="CE130" s="113"/>
      <c r="CF130" s="113"/>
      <c r="CG130" s="186"/>
      <c r="CH130" s="186"/>
      <c r="CI130" s="113">
        <v>10</v>
      </c>
      <c r="CJ130" s="113">
        <v>10</v>
      </c>
      <c r="CK130" s="173">
        <v>0</v>
      </c>
    </row>
    <row r="131" spans="1:89" x14ac:dyDescent="0.2">
      <c r="A131" s="184">
        <v>134</v>
      </c>
      <c r="B131" s="36">
        <v>134</v>
      </c>
      <c r="C131" t="s">
        <v>494</v>
      </c>
      <c r="D131" s="185" t="s">
        <v>495</v>
      </c>
      <c r="E131" s="186">
        <v>7</v>
      </c>
      <c r="F131" s="187"/>
      <c r="G131" s="187"/>
      <c r="H131" s="187"/>
      <c r="I131" s="188" t="s">
        <v>115</v>
      </c>
      <c r="J131" s="188" t="s">
        <v>87</v>
      </c>
      <c r="K131" s="188" t="s">
        <v>96</v>
      </c>
      <c r="L131" s="188" t="s">
        <v>337</v>
      </c>
      <c r="M131" s="188" t="s">
        <v>337</v>
      </c>
      <c r="N131" s="188" t="s">
        <v>337</v>
      </c>
      <c r="O131" s="188" t="s">
        <v>337</v>
      </c>
      <c r="P131" s="189">
        <v>43697</v>
      </c>
      <c r="Q131" s="113" t="s">
        <v>88</v>
      </c>
      <c r="R131" s="194" t="s">
        <v>496</v>
      </c>
      <c r="S131" s="190">
        <v>7</v>
      </c>
      <c r="T131" s="113" t="s">
        <v>90</v>
      </c>
      <c r="U131" s="113">
        <v>134</v>
      </c>
      <c r="V131" s="113">
        <v>27</v>
      </c>
      <c r="W131" s="113">
        <v>15</v>
      </c>
      <c r="X131" s="113"/>
      <c r="Y131" s="113"/>
      <c r="Z131" s="191">
        <v>0.92708333333333337</v>
      </c>
      <c r="AA131" s="191">
        <v>0.37013888888888885</v>
      </c>
      <c r="AB131" s="113">
        <v>632.5</v>
      </c>
      <c r="AC131" s="113">
        <v>613.5</v>
      </c>
      <c r="AD131" s="113">
        <v>97</v>
      </c>
      <c r="AE131" s="113">
        <v>19</v>
      </c>
      <c r="AF131" s="113"/>
      <c r="AG131" s="192">
        <v>6</v>
      </c>
      <c r="AH131" s="192">
        <v>106</v>
      </c>
      <c r="AI131" s="192">
        <v>3.9</v>
      </c>
      <c r="AJ131" s="192">
        <v>4.5</v>
      </c>
      <c r="AK131" s="192">
        <v>42.5</v>
      </c>
      <c r="AL131" s="192">
        <v>23.6</v>
      </c>
      <c r="AM131" s="192">
        <v>29.5</v>
      </c>
      <c r="AN131" s="192">
        <v>80</v>
      </c>
      <c r="AO131" s="192">
        <v>28</v>
      </c>
      <c r="AP131" s="193">
        <v>2.7</v>
      </c>
      <c r="AQ131" s="192">
        <v>96</v>
      </c>
      <c r="AR131" s="192">
        <v>9.4</v>
      </c>
      <c r="AS131" s="113">
        <v>109.5</v>
      </c>
      <c r="AT131" s="113">
        <v>66.099999999999994</v>
      </c>
      <c r="AU131" s="98">
        <v>2.7383863080684598</v>
      </c>
      <c r="AV131" s="98">
        <v>3.002444987775061</v>
      </c>
      <c r="AW131" s="113">
        <v>94</v>
      </c>
      <c r="AX131" s="113">
        <v>9.1999999999999993</v>
      </c>
      <c r="AY131" s="113">
        <v>3.6</v>
      </c>
      <c r="AZ131" s="113">
        <v>0</v>
      </c>
      <c r="BA131" s="113">
        <v>0</v>
      </c>
      <c r="BB131" s="113">
        <v>3</v>
      </c>
      <c r="BC131" s="113">
        <v>8</v>
      </c>
      <c r="BD131" s="113">
        <v>11</v>
      </c>
      <c r="BE131" s="173">
        <v>13.5</v>
      </c>
      <c r="BF131" s="113">
        <v>13.1</v>
      </c>
      <c r="BG131" s="113">
        <v>1.1000000000000001</v>
      </c>
      <c r="BH131" s="113">
        <v>1</v>
      </c>
      <c r="BI131" s="113">
        <v>1.1000000000000001</v>
      </c>
      <c r="BJ131" s="113">
        <v>1.4</v>
      </c>
      <c r="BK131" s="113">
        <v>0.6</v>
      </c>
      <c r="BL131" s="113">
        <v>2.6</v>
      </c>
      <c r="BM131" s="113">
        <v>8</v>
      </c>
      <c r="BN131" s="113">
        <v>0.8</v>
      </c>
      <c r="BO131" s="113">
        <v>81</v>
      </c>
      <c r="BP131" s="113">
        <v>96.7</v>
      </c>
      <c r="BQ131" s="113">
        <v>0.5</v>
      </c>
      <c r="BR131" s="113">
        <v>63</v>
      </c>
      <c r="BS131" s="113">
        <v>110</v>
      </c>
      <c r="BT131" s="113">
        <v>48</v>
      </c>
      <c r="BU131" s="113">
        <v>3.2</v>
      </c>
      <c r="BV131" s="113">
        <v>93.9</v>
      </c>
      <c r="BW131" s="113">
        <v>5.6</v>
      </c>
      <c r="BX131" s="113">
        <v>3.5</v>
      </c>
      <c r="BY131" s="113">
        <v>79.3</v>
      </c>
      <c r="BZ131" s="113">
        <v>79.3</v>
      </c>
      <c r="CA131" s="113">
        <v>97.9</v>
      </c>
      <c r="CB131" s="113">
        <v>86.3</v>
      </c>
      <c r="CC131" s="113"/>
      <c r="CD131" s="113" t="s">
        <v>136</v>
      </c>
      <c r="CE131" s="113"/>
      <c r="CF131" s="113"/>
      <c r="CG131" s="186"/>
      <c r="CH131" s="186"/>
      <c r="CI131" s="113" t="s">
        <v>129</v>
      </c>
      <c r="CJ131" s="113" t="s">
        <v>129</v>
      </c>
      <c r="CK131" s="113" t="s">
        <v>129</v>
      </c>
    </row>
    <row r="132" spans="1:89" x14ac:dyDescent="0.2">
      <c r="A132" s="184">
        <v>135</v>
      </c>
      <c r="B132" s="36">
        <v>135</v>
      </c>
      <c r="C132" t="s">
        <v>497</v>
      </c>
      <c r="D132" s="185" t="s">
        <v>498</v>
      </c>
      <c r="E132" s="186">
        <v>13</v>
      </c>
      <c r="F132" s="187" t="s">
        <v>110</v>
      </c>
      <c r="G132" s="187" t="s">
        <v>111</v>
      </c>
      <c r="H132" s="187"/>
      <c r="I132" s="188" t="s">
        <v>93</v>
      </c>
      <c r="J132" s="188" t="s">
        <v>96</v>
      </c>
      <c r="K132" s="188" t="s">
        <v>337</v>
      </c>
      <c r="L132" s="188" t="s">
        <v>337</v>
      </c>
      <c r="M132" s="188" t="s">
        <v>337</v>
      </c>
      <c r="N132" s="188" t="s">
        <v>337</v>
      </c>
      <c r="O132" s="188" t="s">
        <v>337</v>
      </c>
      <c r="P132" s="189">
        <v>43696</v>
      </c>
      <c r="Q132" s="113" t="s">
        <v>88</v>
      </c>
      <c r="R132" s="194" t="s">
        <v>499</v>
      </c>
      <c r="S132" s="190">
        <v>13</v>
      </c>
      <c r="T132" s="113" t="s">
        <v>98</v>
      </c>
      <c r="U132" s="113">
        <v>154</v>
      </c>
      <c r="V132" s="113">
        <v>40</v>
      </c>
      <c r="W132" s="113">
        <v>16.899999999999999</v>
      </c>
      <c r="X132" s="113"/>
      <c r="Y132" s="113"/>
      <c r="Z132" s="191">
        <v>0.85416666666666663</v>
      </c>
      <c r="AA132" s="191">
        <v>0.34097222222222223</v>
      </c>
      <c r="AB132" s="113">
        <v>626.5</v>
      </c>
      <c r="AC132" s="113">
        <v>576.5</v>
      </c>
      <c r="AD132" s="113">
        <v>92</v>
      </c>
      <c r="AE132" s="113">
        <v>50</v>
      </c>
      <c r="AF132" s="113"/>
      <c r="AG132" s="192">
        <v>74.5</v>
      </c>
      <c r="AH132" s="192">
        <v>159.5</v>
      </c>
      <c r="AI132" s="192">
        <v>17.8</v>
      </c>
      <c r="AJ132" s="192">
        <v>5.4</v>
      </c>
      <c r="AK132" s="192">
        <v>48.3</v>
      </c>
      <c r="AL132" s="192">
        <v>19.600000000000001</v>
      </c>
      <c r="AM132" s="192">
        <v>26.7</v>
      </c>
      <c r="AN132" s="192">
        <v>92</v>
      </c>
      <c r="AO132" s="192">
        <v>45</v>
      </c>
      <c r="AP132" s="193">
        <v>4.3</v>
      </c>
      <c r="AQ132" s="192">
        <v>61</v>
      </c>
      <c r="AR132" s="192">
        <v>6.3</v>
      </c>
      <c r="AS132" s="113">
        <v>118.7</v>
      </c>
      <c r="AT132" s="113">
        <v>67.900000000000006</v>
      </c>
      <c r="AU132" s="98">
        <v>4.6834345186470081</v>
      </c>
      <c r="AV132" s="98">
        <v>5.1309627059843885</v>
      </c>
      <c r="AW132" s="113">
        <v>56</v>
      </c>
      <c r="AX132" s="113">
        <v>5.8</v>
      </c>
      <c r="AY132" s="113">
        <v>0.5</v>
      </c>
      <c r="AZ132" s="113">
        <v>0</v>
      </c>
      <c r="BA132" s="113">
        <v>0</v>
      </c>
      <c r="BB132" s="113">
        <v>0</v>
      </c>
      <c r="BC132" s="113">
        <v>10</v>
      </c>
      <c r="BD132" s="113">
        <v>10</v>
      </c>
      <c r="BE132" s="113"/>
      <c r="BF132" s="113">
        <v>21.2</v>
      </c>
      <c r="BG132" s="113">
        <v>1</v>
      </c>
      <c r="BH132" s="113">
        <v>0.4</v>
      </c>
      <c r="BI132" s="113">
        <v>1.3</v>
      </c>
      <c r="BJ132" s="113">
        <v>0.8</v>
      </c>
      <c r="BK132" s="113">
        <v>1.3</v>
      </c>
      <c r="BL132" s="113">
        <v>2.5</v>
      </c>
      <c r="BM132" s="113">
        <v>2</v>
      </c>
      <c r="BN132" s="113">
        <v>0.2</v>
      </c>
      <c r="BO132" s="113">
        <v>94</v>
      </c>
      <c r="BP132" s="113">
        <v>97.4</v>
      </c>
      <c r="BQ132" s="113">
        <v>0</v>
      </c>
      <c r="BR132" s="113">
        <v>66</v>
      </c>
      <c r="BS132" s="113">
        <v>108</v>
      </c>
      <c r="BT132" s="113">
        <v>43</v>
      </c>
      <c r="BU132" s="113">
        <v>0</v>
      </c>
      <c r="BV132" s="113">
        <v>0</v>
      </c>
      <c r="BW132" s="113">
        <v>0.8</v>
      </c>
      <c r="BX132" s="113">
        <v>3</v>
      </c>
      <c r="BY132" s="113">
        <v>18.8</v>
      </c>
      <c r="BZ132" s="113">
        <v>99.9</v>
      </c>
      <c r="CA132" s="113">
        <v>100</v>
      </c>
      <c r="CB132" s="113">
        <v>18.8</v>
      </c>
      <c r="CC132" s="113"/>
      <c r="CD132" s="113"/>
      <c r="CE132" s="113"/>
      <c r="CF132" s="113"/>
      <c r="CG132" s="186"/>
      <c r="CH132" s="186"/>
      <c r="CI132" s="113">
        <v>10</v>
      </c>
      <c r="CJ132" s="113">
        <v>10</v>
      </c>
      <c r="CK132" s="173">
        <v>0</v>
      </c>
    </row>
    <row r="133" spans="1:89" x14ac:dyDescent="0.2">
      <c r="A133" s="184">
        <v>136</v>
      </c>
      <c r="B133" s="36">
        <v>136</v>
      </c>
      <c r="C133" t="s">
        <v>500</v>
      </c>
      <c r="D133" s="185" t="s">
        <v>501</v>
      </c>
      <c r="E133" s="186">
        <v>10</v>
      </c>
      <c r="F133" s="187"/>
      <c r="G133" s="187"/>
      <c r="H133" s="187"/>
      <c r="I133" s="188" t="s">
        <v>87</v>
      </c>
      <c r="J133" s="188" t="s">
        <v>337</v>
      </c>
      <c r="K133" s="188" t="s">
        <v>337</v>
      </c>
      <c r="L133" s="188" t="s">
        <v>337</v>
      </c>
      <c r="M133" s="188" t="s">
        <v>337</v>
      </c>
      <c r="N133" s="188" t="s">
        <v>337</v>
      </c>
      <c r="O133" s="188" t="s">
        <v>337</v>
      </c>
      <c r="P133" s="189">
        <v>43669</v>
      </c>
      <c r="Q133" s="113" t="s">
        <v>88</v>
      </c>
      <c r="R133" s="194" t="s">
        <v>502</v>
      </c>
      <c r="S133" s="190">
        <v>10</v>
      </c>
      <c r="T133" s="113" t="s">
        <v>98</v>
      </c>
      <c r="U133" s="113">
        <v>138</v>
      </c>
      <c r="V133" s="113">
        <v>36</v>
      </c>
      <c r="W133" s="113">
        <v>18.899999999999999</v>
      </c>
      <c r="X133" s="113"/>
      <c r="Y133" s="113"/>
      <c r="Z133" s="191">
        <v>0.8534722222222223</v>
      </c>
      <c r="AA133" s="191">
        <v>0.38958333333333334</v>
      </c>
      <c r="AB133" s="113">
        <v>749.5</v>
      </c>
      <c r="AC133" s="113">
        <v>591.5</v>
      </c>
      <c r="AD133" s="113">
        <v>79</v>
      </c>
      <c r="AE133" s="113">
        <v>158</v>
      </c>
      <c r="AF133" s="113"/>
      <c r="AG133" s="192">
        <v>21.5</v>
      </c>
      <c r="AH133" s="192">
        <v>106.5</v>
      </c>
      <c r="AI133" s="192">
        <v>23.3</v>
      </c>
      <c r="AJ133" s="192">
        <v>7.2</v>
      </c>
      <c r="AK133" s="192">
        <v>50.5</v>
      </c>
      <c r="AL133" s="192">
        <v>18.3</v>
      </c>
      <c r="AM133" s="192">
        <v>24</v>
      </c>
      <c r="AN133" s="192">
        <v>96</v>
      </c>
      <c r="AO133" s="192">
        <v>35</v>
      </c>
      <c r="AP133" s="193">
        <v>2.8</v>
      </c>
      <c r="AQ133" s="192">
        <v>134</v>
      </c>
      <c r="AR133" s="192">
        <v>13.6</v>
      </c>
      <c r="AS133" s="113">
        <v>120</v>
      </c>
      <c r="AT133" s="113">
        <v>68.8</v>
      </c>
      <c r="AU133" s="98">
        <v>3.5502958579881656</v>
      </c>
      <c r="AV133" s="98">
        <v>3.834319526627219</v>
      </c>
      <c r="AW133" s="113">
        <v>60</v>
      </c>
      <c r="AX133" s="113">
        <v>6.1</v>
      </c>
      <c r="AY133" s="113">
        <v>2.4</v>
      </c>
      <c r="AZ133" s="113">
        <v>0</v>
      </c>
      <c r="BA133" s="113">
        <v>2</v>
      </c>
      <c r="BB133" s="113">
        <v>4</v>
      </c>
      <c r="BC133" s="113">
        <v>11</v>
      </c>
      <c r="BD133" s="113">
        <v>17</v>
      </c>
      <c r="BE133" s="173">
        <v>12.8</v>
      </c>
      <c r="BF133" s="113">
        <v>23.8</v>
      </c>
      <c r="BG133" s="113">
        <v>1.7</v>
      </c>
      <c r="BH133" s="113">
        <v>4.2</v>
      </c>
      <c r="BI133" s="113">
        <v>0.9</v>
      </c>
      <c r="BJ133" s="113">
        <v>3.5</v>
      </c>
      <c r="BK133" s="113">
        <v>1.3</v>
      </c>
      <c r="BL133" s="113">
        <v>3.4</v>
      </c>
      <c r="BM133" s="113">
        <v>1</v>
      </c>
      <c r="BN133" s="113">
        <v>0.1</v>
      </c>
      <c r="BO133" s="113">
        <v>88</v>
      </c>
      <c r="BP133" s="113">
        <v>97.9</v>
      </c>
      <c r="BQ133" s="113">
        <v>0.1</v>
      </c>
      <c r="BR133" s="113">
        <v>62</v>
      </c>
      <c r="BS133" s="113">
        <v>94</v>
      </c>
      <c r="BT133" s="113">
        <v>44</v>
      </c>
      <c r="BU133" s="113">
        <v>15.2</v>
      </c>
      <c r="BV133" s="113">
        <v>39.299999999999997</v>
      </c>
      <c r="BW133" s="113">
        <v>15.3</v>
      </c>
      <c r="BX133" s="113">
        <v>3</v>
      </c>
      <c r="BY133" s="113">
        <v>76.099999999999994</v>
      </c>
      <c r="BZ133" s="113">
        <v>87.3</v>
      </c>
      <c r="CA133" s="113">
        <v>87.3</v>
      </c>
      <c r="CB133" s="113">
        <v>76.099999999999994</v>
      </c>
      <c r="CC133" s="113"/>
      <c r="CD133" s="113"/>
      <c r="CE133" s="113"/>
      <c r="CF133" s="113"/>
      <c r="CG133" s="186"/>
      <c r="CH133" s="186"/>
      <c r="CI133" s="113">
        <v>10</v>
      </c>
      <c r="CJ133" s="113">
        <v>9</v>
      </c>
      <c r="CK133" s="113">
        <v>7</v>
      </c>
    </row>
    <row r="134" spans="1:89" x14ac:dyDescent="0.2">
      <c r="A134" s="184">
        <v>137</v>
      </c>
      <c r="B134" s="36">
        <v>137</v>
      </c>
      <c r="C134" t="s">
        <v>503</v>
      </c>
      <c r="D134" s="185" t="s">
        <v>504</v>
      </c>
      <c r="E134" s="186">
        <v>10</v>
      </c>
      <c r="F134" s="187"/>
      <c r="G134" s="187"/>
      <c r="H134" s="187"/>
      <c r="I134" s="188" t="s">
        <v>235</v>
      </c>
      <c r="J134" s="188" t="s">
        <v>115</v>
      </c>
      <c r="K134" s="188" t="s">
        <v>93</v>
      </c>
      <c r="L134" s="188" t="s">
        <v>96</v>
      </c>
      <c r="M134" s="188" t="s">
        <v>337</v>
      </c>
      <c r="N134" s="188" t="s">
        <v>337</v>
      </c>
      <c r="O134" s="188" t="s">
        <v>337</v>
      </c>
      <c r="P134" s="189">
        <v>43668</v>
      </c>
      <c r="Q134" s="113" t="s">
        <v>88</v>
      </c>
      <c r="R134" s="194" t="s">
        <v>505</v>
      </c>
      <c r="S134" s="190">
        <v>10</v>
      </c>
      <c r="T134" s="113" t="s">
        <v>98</v>
      </c>
      <c r="U134" s="113">
        <v>145</v>
      </c>
      <c r="V134" s="113">
        <v>34</v>
      </c>
      <c r="W134" s="113">
        <v>16.2</v>
      </c>
      <c r="X134" s="113"/>
      <c r="Y134" s="113"/>
      <c r="Z134" s="191">
        <v>0.92708333333333337</v>
      </c>
      <c r="AA134" s="191">
        <v>0.31944444444444448</v>
      </c>
      <c r="AB134" s="113">
        <v>565.1</v>
      </c>
      <c r="AC134" s="113">
        <v>511.6</v>
      </c>
      <c r="AD134" s="113">
        <v>91</v>
      </c>
      <c r="AE134" s="113">
        <v>53.6</v>
      </c>
      <c r="AF134" s="113"/>
      <c r="AG134" s="192">
        <v>8.6</v>
      </c>
      <c r="AH134" s="192">
        <v>154.1</v>
      </c>
      <c r="AI134" s="192">
        <v>9.5</v>
      </c>
      <c r="AJ134" s="192">
        <v>3.3</v>
      </c>
      <c r="AK134" s="192">
        <v>53.7</v>
      </c>
      <c r="AL134" s="192">
        <v>20.6</v>
      </c>
      <c r="AM134" s="192">
        <v>22.4</v>
      </c>
      <c r="AN134" s="192">
        <v>64</v>
      </c>
      <c r="AO134" s="192">
        <v>23</v>
      </c>
      <c r="AP134" s="193">
        <v>2.4</v>
      </c>
      <c r="AQ134" s="192">
        <v>65</v>
      </c>
      <c r="AR134" s="192">
        <v>7.6</v>
      </c>
      <c r="AS134" s="113">
        <v>86.4</v>
      </c>
      <c r="AT134" s="113">
        <v>74.300000000000011</v>
      </c>
      <c r="AU134" s="98">
        <v>2.6974198592650507</v>
      </c>
      <c r="AV134" s="98">
        <v>2.978889757623143</v>
      </c>
      <c r="AW134" s="113">
        <v>0</v>
      </c>
      <c r="AX134" s="113">
        <v>0</v>
      </c>
      <c r="AY134" s="113">
        <v>0</v>
      </c>
      <c r="AZ134" s="113">
        <v>3</v>
      </c>
      <c r="BA134" s="113">
        <v>0</v>
      </c>
      <c r="BB134" s="113">
        <v>2</v>
      </c>
      <c r="BC134" s="113">
        <v>15</v>
      </c>
      <c r="BD134" s="113">
        <v>20</v>
      </c>
      <c r="BE134" s="113">
        <v>14</v>
      </c>
      <c r="BF134" s="113">
        <v>22.4</v>
      </c>
      <c r="BG134" s="113">
        <v>2.2999999999999998</v>
      </c>
      <c r="BH134" s="113">
        <v>7.3</v>
      </c>
      <c r="BI134" s="113">
        <v>0.9</v>
      </c>
      <c r="BJ134" s="113">
        <v>3.8</v>
      </c>
      <c r="BK134" s="113">
        <v>0.9</v>
      </c>
      <c r="BL134" s="113">
        <v>3.3</v>
      </c>
      <c r="BM134" s="113">
        <v>9</v>
      </c>
      <c r="BN134" s="113">
        <v>1.1000000000000001</v>
      </c>
      <c r="BO134" s="113">
        <v>94</v>
      </c>
      <c r="BP134" s="113">
        <v>97.9</v>
      </c>
      <c r="BQ134" s="113">
        <v>0</v>
      </c>
      <c r="BR134" s="113">
        <v>63</v>
      </c>
      <c r="BS134" s="113">
        <v>130</v>
      </c>
      <c r="BT134" s="113">
        <v>51</v>
      </c>
      <c r="BU134" s="113">
        <v>0.9</v>
      </c>
      <c r="BV134" s="113">
        <v>58.8</v>
      </c>
      <c r="BW134" s="113">
        <v>5.3</v>
      </c>
      <c r="BX134" s="113">
        <v>3.4</v>
      </c>
      <c r="BY134" s="113">
        <v>70.7</v>
      </c>
      <c r="BZ134" s="113">
        <v>99.9</v>
      </c>
      <c r="CA134" s="113">
        <v>70.7</v>
      </c>
      <c r="CB134" s="113">
        <v>99.8</v>
      </c>
      <c r="CC134" s="113"/>
      <c r="CD134" s="113"/>
      <c r="CE134" s="113"/>
      <c r="CF134" s="113"/>
      <c r="CG134" s="186"/>
      <c r="CH134" s="186"/>
      <c r="CI134" s="113">
        <v>10</v>
      </c>
      <c r="CJ134" s="113">
        <v>10</v>
      </c>
      <c r="CK134" s="173">
        <v>0</v>
      </c>
    </row>
    <row r="135" spans="1:89" x14ac:dyDescent="0.2">
      <c r="A135" s="184">
        <v>138</v>
      </c>
      <c r="B135" s="36">
        <v>138</v>
      </c>
      <c r="C135" t="s">
        <v>506</v>
      </c>
      <c r="D135" s="185" t="s">
        <v>507</v>
      </c>
      <c r="E135" s="186">
        <v>13</v>
      </c>
      <c r="F135" s="187" t="s">
        <v>110</v>
      </c>
      <c r="G135" s="187" t="s">
        <v>111</v>
      </c>
      <c r="H135" s="187"/>
      <c r="I135" s="188" t="s">
        <v>115</v>
      </c>
      <c r="J135" s="188" t="s">
        <v>93</v>
      </c>
      <c r="K135" s="188" t="s">
        <v>337</v>
      </c>
      <c r="L135" s="188" t="s">
        <v>337</v>
      </c>
      <c r="M135" s="188" t="s">
        <v>337</v>
      </c>
      <c r="N135" s="188" t="s">
        <v>337</v>
      </c>
      <c r="O135" s="188" t="s">
        <v>337</v>
      </c>
      <c r="P135" s="189">
        <v>43664</v>
      </c>
      <c r="Q135" s="113" t="s">
        <v>88</v>
      </c>
      <c r="R135" s="194" t="s">
        <v>508</v>
      </c>
      <c r="S135" s="190">
        <v>13</v>
      </c>
      <c r="T135" s="113" t="s">
        <v>90</v>
      </c>
      <c r="U135" s="113">
        <v>171</v>
      </c>
      <c r="V135" s="113">
        <v>75</v>
      </c>
      <c r="W135" s="113">
        <v>25.6</v>
      </c>
      <c r="X135" s="113"/>
      <c r="Y135" s="113"/>
      <c r="Z135" s="191">
        <v>0.95833333333333337</v>
      </c>
      <c r="AA135" s="191">
        <v>0.31944444444444448</v>
      </c>
      <c r="AB135" s="113">
        <v>519.70000000000005</v>
      </c>
      <c r="AC135" s="113">
        <v>414.5</v>
      </c>
      <c r="AD135" s="113">
        <v>80</v>
      </c>
      <c r="AE135" s="113">
        <v>105.3</v>
      </c>
      <c r="AF135" s="113"/>
      <c r="AG135" s="192">
        <v>1.7</v>
      </c>
      <c r="AH135" s="192">
        <v>70.7</v>
      </c>
      <c r="AI135" s="192">
        <v>20.3</v>
      </c>
      <c r="AJ135" s="192">
        <v>7.1</v>
      </c>
      <c r="AK135" s="192">
        <v>39.9</v>
      </c>
      <c r="AL135" s="192">
        <v>26.2</v>
      </c>
      <c r="AM135" s="192">
        <v>26.8</v>
      </c>
      <c r="AN135" s="192">
        <v>61</v>
      </c>
      <c r="AO135" s="192">
        <v>27</v>
      </c>
      <c r="AP135" s="193">
        <v>3.1</v>
      </c>
      <c r="AQ135" s="192">
        <v>129</v>
      </c>
      <c r="AR135" s="192">
        <v>18.7</v>
      </c>
      <c r="AS135" s="113">
        <v>87.8</v>
      </c>
      <c r="AT135" s="113">
        <v>66.099999999999994</v>
      </c>
      <c r="AU135" s="98">
        <v>3.90832328106152</v>
      </c>
      <c r="AV135" s="98">
        <v>4.3570566948130276</v>
      </c>
      <c r="AW135" s="113">
        <v>14</v>
      </c>
      <c r="AX135" s="113">
        <v>2</v>
      </c>
      <c r="AY135" s="113">
        <v>0.3</v>
      </c>
      <c r="AZ135" s="113">
        <v>10</v>
      </c>
      <c r="BA135" s="113">
        <v>3</v>
      </c>
      <c r="BB135" s="113">
        <v>9</v>
      </c>
      <c r="BC135" s="113">
        <v>83</v>
      </c>
      <c r="BD135" s="113">
        <v>105</v>
      </c>
      <c r="BE135" s="173">
        <v>14.8</v>
      </c>
      <c r="BF135" s="113">
        <v>27</v>
      </c>
      <c r="BG135" s="113">
        <v>15.2</v>
      </c>
      <c r="BH135" s="113">
        <v>8.1</v>
      </c>
      <c r="BI135" s="113">
        <v>17.8</v>
      </c>
      <c r="BJ135" s="113">
        <v>8.4</v>
      </c>
      <c r="BK135" s="113">
        <v>19.100000000000001</v>
      </c>
      <c r="BL135" s="113">
        <v>15.9</v>
      </c>
      <c r="BM135" s="113">
        <v>53</v>
      </c>
      <c r="BN135" s="113">
        <v>7.7</v>
      </c>
      <c r="BO135" s="113">
        <v>92</v>
      </c>
      <c r="BP135" s="113">
        <v>97.7</v>
      </c>
      <c r="BQ135" s="113">
        <v>0</v>
      </c>
      <c r="BR135" s="113">
        <v>61</v>
      </c>
      <c r="BS135" s="113">
        <v>106</v>
      </c>
      <c r="BT135" s="113">
        <v>48</v>
      </c>
      <c r="BU135" s="113">
        <v>21.8</v>
      </c>
      <c r="BV135" s="113">
        <v>14.8</v>
      </c>
      <c r="BW135" s="113">
        <v>8.4</v>
      </c>
      <c r="BX135" s="113">
        <v>3.5</v>
      </c>
      <c r="BY135" s="113">
        <v>79</v>
      </c>
      <c r="BZ135" s="113">
        <v>99.6</v>
      </c>
      <c r="CA135" s="113">
        <v>79</v>
      </c>
      <c r="CB135" s="113">
        <v>87.8</v>
      </c>
      <c r="CC135" s="113"/>
      <c r="CD135" s="113"/>
      <c r="CE135" s="113"/>
      <c r="CF135" s="113"/>
      <c r="CG135" s="186"/>
      <c r="CH135" s="186"/>
      <c r="CI135" s="113">
        <v>9</v>
      </c>
      <c r="CJ135" s="113">
        <v>9</v>
      </c>
      <c r="CK135" s="173">
        <v>0</v>
      </c>
    </row>
    <row r="136" spans="1:89" x14ac:dyDescent="0.2">
      <c r="A136" s="184">
        <v>139</v>
      </c>
      <c r="B136" s="36">
        <v>139</v>
      </c>
      <c r="C136" t="s">
        <v>509</v>
      </c>
      <c r="D136" s="185" t="s">
        <v>510</v>
      </c>
      <c r="E136" s="186">
        <v>8</v>
      </c>
      <c r="F136" s="187"/>
      <c r="G136" s="187"/>
      <c r="H136" s="187"/>
      <c r="I136" s="188" t="s">
        <v>93</v>
      </c>
      <c r="J136" s="188" t="s">
        <v>94</v>
      </c>
      <c r="K136" s="188" t="s">
        <v>337</v>
      </c>
      <c r="L136" s="188" t="s">
        <v>337</v>
      </c>
      <c r="M136" s="188" t="s">
        <v>337</v>
      </c>
      <c r="N136" s="188" t="s">
        <v>337</v>
      </c>
      <c r="O136" s="188" t="s">
        <v>337</v>
      </c>
      <c r="P136" s="189">
        <v>43663</v>
      </c>
      <c r="Q136" s="113" t="s">
        <v>88</v>
      </c>
      <c r="R136" s="194" t="s">
        <v>511</v>
      </c>
      <c r="S136" s="190">
        <v>8</v>
      </c>
      <c r="T136" s="113" t="s">
        <v>98</v>
      </c>
      <c r="U136" s="113">
        <v>131</v>
      </c>
      <c r="V136" s="113">
        <v>25</v>
      </c>
      <c r="W136" s="113">
        <v>14.6</v>
      </c>
      <c r="X136" s="113"/>
      <c r="Y136" s="113"/>
      <c r="Z136" s="191">
        <v>0.90625</v>
      </c>
      <c r="AA136" s="191">
        <v>0.36874999999999997</v>
      </c>
      <c r="AB136" s="113">
        <v>666.8</v>
      </c>
      <c r="AC136" s="113">
        <v>622.5</v>
      </c>
      <c r="AD136" s="113">
        <v>93</v>
      </c>
      <c r="AE136" s="113">
        <v>44.3</v>
      </c>
      <c r="AF136" s="113"/>
      <c r="AG136" s="192">
        <v>21.9</v>
      </c>
      <c r="AH136" s="192">
        <v>157.4</v>
      </c>
      <c r="AI136" s="192">
        <v>6.6</v>
      </c>
      <c r="AJ136" s="192">
        <v>4.7</v>
      </c>
      <c r="AK136" s="192">
        <v>45.9</v>
      </c>
      <c r="AL136" s="192">
        <v>24.6</v>
      </c>
      <c r="AM136" s="192">
        <v>24.9</v>
      </c>
      <c r="AN136" s="192">
        <v>78</v>
      </c>
      <c r="AO136" s="192">
        <v>29</v>
      </c>
      <c r="AP136" s="193">
        <v>2.6</v>
      </c>
      <c r="AQ136" s="192">
        <v>117</v>
      </c>
      <c r="AR136" s="192">
        <v>11.3</v>
      </c>
      <c r="AS136" s="113">
        <v>102.9</v>
      </c>
      <c r="AT136" s="113">
        <v>70.5</v>
      </c>
      <c r="AU136" s="98">
        <v>2.7951807228915664</v>
      </c>
      <c r="AV136" s="98">
        <v>3.0457831325301203</v>
      </c>
      <c r="AW136" s="113">
        <v>51</v>
      </c>
      <c r="AX136" s="113">
        <v>4.8</v>
      </c>
      <c r="AY136" s="113">
        <v>2.2999999999999998</v>
      </c>
      <c r="AZ136" s="113">
        <v>9</v>
      </c>
      <c r="BA136" s="113">
        <v>2</v>
      </c>
      <c r="BB136" s="113">
        <v>3</v>
      </c>
      <c r="BC136" s="113">
        <v>39</v>
      </c>
      <c r="BD136" s="113">
        <v>53</v>
      </c>
      <c r="BE136" s="173">
        <v>14.7</v>
      </c>
      <c r="BF136" s="113">
        <v>22.9</v>
      </c>
      <c r="BG136" s="113">
        <v>5.0999999999999996</v>
      </c>
      <c r="BH136" s="113">
        <v>8.5</v>
      </c>
      <c r="BI136" s="113">
        <v>4</v>
      </c>
      <c r="BJ136" s="113">
        <v>6.4</v>
      </c>
      <c r="BK136" s="113">
        <v>4.0999999999999996</v>
      </c>
      <c r="BL136" s="113">
        <v>3.8</v>
      </c>
      <c r="BM136" s="113">
        <v>51</v>
      </c>
      <c r="BN136" s="113">
        <v>4.9000000000000004</v>
      </c>
      <c r="BO136" s="113">
        <v>92</v>
      </c>
      <c r="BP136" s="113">
        <v>97</v>
      </c>
      <c r="BQ136" s="113">
        <v>0</v>
      </c>
      <c r="BR136" s="113">
        <v>74</v>
      </c>
      <c r="BS136" s="113">
        <v>121</v>
      </c>
      <c r="BT136" s="113">
        <v>50</v>
      </c>
      <c r="BU136" s="113">
        <v>0.4</v>
      </c>
      <c r="BV136" s="113">
        <v>83.3</v>
      </c>
      <c r="BW136" s="113">
        <v>9.6</v>
      </c>
      <c r="BX136" s="113">
        <v>3.1</v>
      </c>
      <c r="BY136" s="113">
        <v>70.3</v>
      </c>
      <c r="BZ136" s="113">
        <v>99.5</v>
      </c>
      <c r="CA136" s="113">
        <v>70.3</v>
      </c>
      <c r="CB136" s="113">
        <v>96.3</v>
      </c>
      <c r="CC136" s="113"/>
      <c r="CD136" s="113"/>
      <c r="CE136" s="113"/>
      <c r="CF136" s="113"/>
      <c r="CG136" s="113" t="s">
        <v>80</v>
      </c>
      <c r="CH136" s="186" t="s">
        <v>512</v>
      </c>
      <c r="CI136" s="113">
        <v>10</v>
      </c>
      <c r="CJ136" s="113">
        <v>10</v>
      </c>
      <c r="CK136" s="173">
        <v>0</v>
      </c>
    </row>
    <row r="137" spans="1:89" x14ac:dyDescent="0.2">
      <c r="A137" s="184">
        <v>140</v>
      </c>
      <c r="B137" s="36">
        <v>140</v>
      </c>
      <c r="C137" t="s">
        <v>513</v>
      </c>
      <c r="D137" s="185" t="s">
        <v>514</v>
      </c>
      <c r="E137" s="186">
        <v>7</v>
      </c>
      <c r="F137" s="187" t="s">
        <v>110</v>
      </c>
      <c r="G137" s="187" t="s">
        <v>111</v>
      </c>
      <c r="H137" s="187"/>
      <c r="I137" s="188" t="s">
        <v>139</v>
      </c>
      <c r="J137" s="188" t="s">
        <v>87</v>
      </c>
      <c r="K137" s="188" t="s">
        <v>96</v>
      </c>
      <c r="L137" s="188" t="s">
        <v>337</v>
      </c>
      <c r="M137" s="188" t="s">
        <v>337</v>
      </c>
      <c r="N137" s="188" t="s">
        <v>337</v>
      </c>
      <c r="O137" s="188" t="s">
        <v>337</v>
      </c>
      <c r="P137" s="189">
        <v>43662</v>
      </c>
      <c r="Q137" s="113" t="s">
        <v>88</v>
      </c>
      <c r="R137" s="194" t="s">
        <v>515</v>
      </c>
      <c r="S137" s="190">
        <v>7</v>
      </c>
      <c r="T137" s="113" t="s">
        <v>98</v>
      </c>
      <c r="U137" s="113">
        <v>123</v>
      </c>
      <c r="V137" s="113">
        <v>22</v>
      </c>
      <c r="W137" s="113">
        <v>14.5</v>
      </c>
      <c r="X137" s="113"/>
      <c r="Y137" s="113"/>
      <c r="Z137" s="191">
        <v>0.89930555555555547</v>
      </c>
      <c r="AA137" s="191">
        <v>0.33611111111111108</v>
      </c>
      <c r="AB137" s="113">
        <v>603.5</v>
      </c>
      <c r="AC137" s="113">
        <v>580</v>
      </c>
      <c r="AD137" s="113">
        <v>96</v>
      </c>
      <c r="AE137" s="113">
        <v>25.4</v>
      </c>
      <c r="AF137" s="113"/>
      <c r="AG137" s="192">
        <v>23.6</v>
      </c>
      <c r="AH137" s="192">
        <v>61</v>
      </c>
      <c r="AI137" s="192">
        <v>7.8</v>
      </c>
      <c r="AJ137" s="192">
        <v>6</v>
      </c>
      <c r="AK137" s="192">
        <v>47.9</v>
      </c>
      <c r="AL137" s="192">
        <v>20.9</v>
      </c>
      <c r="AM137" s="192">
        <v>25.2</v>
      </c>
      <c r="AN137" s="192">
        <v>73</v>
      </c>
      <c r="AO137" s="192">
        <v>20</v>
      </c>
      <c r="AP137" s="193">
        <v>2</v>
      </c>
      <c r="AQ137" s="192">
        <v>89</v>
      </c>
      <c r="AR137" s="192">
        <v>9.1999999999999993</v>
      </c>
      <c r="AS137" s="113">
        <v>98.2</v>
      </c>
      <c r="AT137" s="113">
        <v>68.8</v>
      </c>
      <c r="AU137" s="98">
        <v>2.0689655172413794</v>
      </c>
      <c r="AV137" s="98">
        <v>2.2758620689655173</v>
      </c>
      <c r="AW137" s="113">
        <v>57</v>
      </c>
      <c r="AX137" s="113">
        <v>5.9</v>
      </c>
      <c r="AY137" s="113">
        <v>2.5</v>
      </c>
      <c r="AZ137" s="113">
        <v>6</v>
      </c>
      <c r="BA137" s="113">
        <v>0</v>
      </c>
      <c r="BB137" s="113">
        <v>1</v>
      </c>
      <c r="BC137" s="113">
        <v>13</v>
      </c>
      <c r="BD137" s="113">
        <v>20</v>
      </c>
      <c r="BE137" s="173">
        <v>14.7</v>
      </c>
      <c r="BF137" s="113">
        <v>28.5</v>
      </c>
      <c r="BG137" s="113">
        <v>2.1</v>
      </c>
      <c r="BH137" s="113">
        <v>4.5</v>
      </c>
      <c r="BI137" s="113">
        <v>1.2</v>
      </c>
      <c r="BJ137" s="113">
        <v>2.6</v>
      </c>
      <c r="BK137" s="113">
        <v>1.9</v>
      </c>
      <c r="BL137" s="113">
        <v>0.8</v>
      </c>
      <c r="BM137" s="113">
        <v>23</v>
      </c>
      <c r="BN137" s="113">
        <v>2.4</v>
      </c>
      <c r="BO137" s="113">
        <v>76</v>
      </c>
      <c r="BP137" s="113">
        <v>94.1</v>
      </c>
      <c r="BQ137" s="113">
        <v>0.1</v>
      </c>
      <c r="BR137" s="113">
        <v>73</v>
      </c>
      <c r="BS137" s="113">
        <v>114</v>
      </c>
      <c r="BT137" s="113">
        <v>53</v>
      </c>
      <c r="BU137" s="113">
        <v>1</v>
      </c>
      <c r="BV137" s="113">
        <v>33.299999999999997</v>
      </c>
      <c r="BW137" s="113">
        <v>8.6999999999999993</v>
      </c>
      <c r="BX137" s="113">
        <v>3.2</v>
      </c>
      <c r="BY137" s="113">
        <v>46.9</v>
      </c>
      <c r="BZ137" s="113">
        <v>99.2</v>
      </c>
      <c r="CA137" s="113">
        <v>46.9</v>
      </c>
      <c r="CB137" s="113">
        <v>100</v>
      </c>
      <c r="CC137" s="113"/>
      <c r="CD137" s="113"/>
      <c r="CE137" s="113"/>
      <c r="CF137" s="113"/>
      <c r="CG137" s="186"/>
      <c r="CH137" s="186"/>
      <c r="CI137" s="113">
        <v>10</v>
      </c>
      <c r="CJ137" s="113">
        <v>10</v>
      </c>
      <c r="CK137" s="173">
        <v>0</v>
      </c>
    </row>
    <row r="138" spans="1:89" x14ac:dyDescent="0.2">
      <c r="A138" s="184">
        <v>141</v>
      </c>
      <c r="B138" s="36">
        <v>141</v>
      </c>
      <c r="C138" t="s">
        <v>516</v>
      </c>
      <c r="D138" s="185" t="s">
        <v>517</v>
      </c>
      <c r="E138" s="186">
        <v>6</v>
      </c>
      <c r="F138" s="187"/>
      <c r="G138" s="187"/>
      <c r="H138" s="187"/>
      <c r="I138" s="188" t="s">
        <v>235</v>
      </c>
      <c r="J138" s="188" t="s">
        <v>115</v>
      </c>
      <c r="K138" s="188" t="s">
        <v>228</v>
      </c>
      <c r="L138" s="188" t="s">
        <v>93</v>
      </c>
      <c r="M138" s="188" t="s">
        <v>337</v>
      </c>
      <c r="N138" s="188" t="s">
        <v>337</v>
      </c>
      <c r="O138" s="188" t="s">
        <v>337</v>
      </c>
      <c r="P138" s="189">
        <v>43657</v>
      </c>
      <c r="Q138" s="113" t="s">
        <v>88</v>
      </c>
      <c r="R138" s="194" t="s">
        <v>518</v>
      </c>
      <c r="S138" s="190">
        <v>6</v>
      </c>
      <c r="T138" s="113" t="s">
        <v>98</v>
      </c>
      <c r="U138" s="113">
        <v>125</v>
      </c>
      <c r="V138" s="113">
        <v>26</v>
      </c>
      <c r="W138" s="113">
        <v>16.600000000000001</v>
      </c>
      <c r="X138" s="113"/>
      <c r="Y138" s="113"/>
      <c r="Z138" s="191">
        <v>0.91666666666666663</v>
      </c>
      <c r="AA138" s="191">
        <v>0.30624999999999997</v>
      </c>
      <c r="AB138" s="113">
        <v>523.5</v>
      </c>
      <c r="AC138" s="113">
        <v>512</v>
      </c>
      <c r="AD138" s="113">
        <v>98</v>
      </c>
      <c r="AE138" s="113">
        <v>11.5</v>
      </c>
      <c r="AF138" s="113"/>
      <c r="AG138" s="192">
        <v>37.9</v>
      </c>
      <c r="AH138" s="192">
        <v>128</v>
      </c>
      <c r="AI138" s="192">
        <v>8.8000000000000007</v>
      </c>
      <c r="AJ138" s="192">
        <v>1.7</v>
      </c>
      <c r="AK138" s="192">
        <v>51.5</v>
      </c>
      <c r="AL138" s="192">
        <v>27.1</v>
      </c>
      <c r="AM138" s="192">
        <v>19.7</v>
      </c>
      <c r="AN138" s="192">
        <v>60</v>
      </c>
      <c r="AO138" s="192">
        <v>19</v>
      </c>
      <c r="AP138" s="193">
        <v>2.2000000000000002</v>
      </c>
      <c r="AQ138" s="192">
        <v>77</v>
      </c>
      <c r="AR138" s="192">
        <v>9</v>
      </c>
      <c r="AS138" s="113">
        <v>79.7</v>
      </c>
      <c r="AT138" s="113">
        <v>78.599999999999994</v>
      </c>
      <c r="AU138" s="98">
        <v>2.2265625</v>
      </c>
      <c r="AV138" s="98">
        <v>2.484375</v>
      </c>
      <c r="AW138" s="113">
        <v>21</v>
      </c>
      <c r="AX138" s="113">
        <v>2.5</v>
      </c>
      <c r="AY138" s="113">
        <v>1.1000000000000001</v>
      </c>
      <c r="AZ138" s="113">
        <v>3</v>
      </c>
      <c r="BA138" s="113">
        <v>0</v>
      </c>
      <c r="BB138" s="113">
        <v>2</v>
      </c>
      <c r="BC138" s="113">
        <v>40</v>
      </c>
      <c r="BD138" s="113">
        <v>45</v>
      </c>
      <c r="BE138" s="173">
        <v>11.2</v>
      </c>
      <c r="BF138" s="113">
        <v>17.5</v>
      </c>
      <c r="BG138" s="113">
        <v>5.3</v>
      </c>
      <c r="BH138" s="113">
        <v>8.3000000000000007</v>
      </c>
      <c r="BI138" s="113">
        <v>4.5</v>
      </c>
      <c r="BJ138" s="113">
        <v>4</v>
      </c>
      <c r="BK138" s="113">
        <v>6.1</v>
      </c>
      <c r="BL138" s="113">
        <v>7.9</v>
      </c>
      <c r="BM138" s="113">
        <v>14</v>
      </c>
      <c r="BN138" s="113">
        <v>1.6</v>
      </c>
      <c r="BO138" s="113">
        <v>77</v>
      </c>
      <c r="BP138" s="113">
        <v>96.9</v>
      </c>
      <c r="BQ138" s="113">
        <v>0.8</v>
      </c>
      <c r="BR138" s="113">
        <v>75</v>
      </c>
      <c r="BS138" s="113">
        <v>113</v>
      </c>
      <c r="BT138" s="113">
        <v>54</v>
      </c>
      <c r="BU138" s="113">
        <v>0.5</v>
      </c>
      <c r="BV138" s="113">
        <v>55.6</v>
      </c>
      <c r="BW138" s="113">
        <v>28.9</v>
      </c>
      <c r="BX138" s="113">
        <v>4.0999999999999996</v>
      </c>
      <c r="BY138" s="113">
        <v>44.8</v>
      </c>
      <c r="BZ138" s="113">
        <v>96.3</v>
      </c>
      <c r="CA138" s="113">
        <v>44.8</v>
      </c>
      <c r="CB138" s="113">
        <v>69.400000000000006</v>
      </c>
      <c r="CC138" s="113"/>
      <c r="CD138" s="113"/>
      <c r="CE138" s="113"/>
      <c r="CF138" s="113"/>
      <c r="CG138" s="186"/>
      <c r="CH138" s="186"/>
      <c r="CI138" s="195" t="s">
        <v>129</v>
      </c>
      <c r="CJ138" s="195" t="s">
        <v>129</v>
      </c>
      <c r="CK138" s="195" t="s">
        <v>129</v>
      </c>
    </row>
    <row r="139" spans="1:89" x14ac:dyDescent="0.2">
      <c r="A139" s="184">
        <v>142</v>
      </c>
      <c r="B139" s="36">
        <v>142</v>
      </c>
      <c r="C139" t="s">
        <v>519</v>
      </c>
      <c r="D139" s="185" t="s">
        <v>520</v>
      </c>
      <c r="E139" s="186">
        <v>8</v>
      </c>
      <c r="F139" s="187" t="s">
        <v>110</v>
      </c>
      <c r="G139" s="187" t="s">
        <v>111</v>
      </c>
      <c r="H139" s="187"/>
      <c r="I139" s="188" t="s">
        <v>94</v>
      </c>
      <c r="J139" s="188" t="s">
        <v>228</v>
      </c>
      <c r="K139" s="188" t="s">
        <v>87</v>
      </c>
      <c r="L139" s="188" t="s">
        <v>337</v>
      </c>
      <c r="M139" s="188" t="s">
        <v>337</v>
      </c>
      <c r="N139" s="188" t="s">
        <v>337</v>
      </c>
      <c r="O139" s="188" t="s">
        <v>337</v>
      </c>
      <c r="P139" s="189">
        <v>43656</v>
      </c>
      <c r="Q139" s="113" t="s">
        <v>88</v>
      </c>
      <c r="R139" s="194" t="s">
        <v>521</v>
      </c>
      <c r="S139" s="190">
        <v>8</v>
      </c>
      <c r="T139" s="113" t="s">
        <v>98</v>
      </c>
      <c r="U139" s="113">
        <v>136</v>
      </c>
      <c r="V139" s="113">
        <v>29</v>
      </c>
      <c r="W139" s="113">
        <v>15.7</v>
      </c>
      <c r="X139" s="113"/>
      <c r="Y139" s="113"/>
      <c r="Z139" s="191">
        <v>0.90625</v>
      </c>
      <c r="AA139" s="191">
        <v>0.36041666666666666</v>
      </c>
      <c r="AB139" s="113">
        <v>639.5</v>
      </c>
      <c r="AC139" s="113">
        <v>600.5</v>
      </c>
      <c r="AD139" s="113">
        <v>94</v>
      </c>
      <c r="AE139" s="113">
        <v>40.200000000000003</v>
      </c>
      <c r="AF139" s="113"/>
      <c r="AG139" s="192">
        <v>13.8</v>
      </c>
      <c r="AH139" s="192">
        <v>120.5</v>
      </c>
      <c r="AI139" s="192">
        <v>8.1999999999999993</v>
      </c>
      <c r="AJ139" s="192">
        <v>12.1</v>
      </c>
      <c r="AK139" s="192">
        <v>37.200000000000003</v>
      </c>
      <c r="AL139" s="192">
        <v>24.5</v>
      </c>
      <c r="AM139" s="192">
        <v>26.2</v>
      </c>
      <c r="AN139" s="192">
        <v>114</v>
      </c>
      <c r="AO139" s="192">
        <v>37</v>
      </c>
      <c r="AP139" s="193">
        <v>3.5</v>
      </c>
      <c r="AQ139" s="192">
        <v>99</v>
      </c>
      <c r="AR139" s="192">
        <v>9.9</v>
      </c>
      <c r="AS139" s="113">
        <v>140.19999999999999</v>
      </c>
      <c r="AT139" s="113">
        <v>61.7</v>
      </c>
      <c r="AU139" s="98">
        <v>3.6969192339716903</v>
      </c>
      <c r="AV139" s="98">
        <v>4.0466278101582018</v>
      </c>
      <c r="AW139" s="113">
        <v>60</v>
      </c>
      <c r="AX139" s="113">
        <v>6</v>
      </c>
      <c r="AY139" s="113">
        <v>1.2</v>
      </c>
      <c r="AZ139" s="113">
        <v>2</v>
      </c>
      <c r="BA139" s="113">
        <v>2</v>
      </c>
      <c r="BB139" s="113">
        <v>0</v>
      </c>
      <c r="BC139" s="113">
        <v>26</v>
      </c>
      <c r="BD139" s="113">
        <v>30</v>
      </c>
      <c r="BE139" s="173">
        <v>13.2</v>
      </c>
      <c r="BF139" s="113">
        <v>29</v>
      </c>
      <c r="BG139" s="113">
        <v>3</v>
      </c>
      <c r="BH139" s="113">
        <v>5</v>
      </c>
      <c r="BI139" s="113">
        <v>2.2999999999999998</v>
      </c>
      <c r="BJ139" s="113">
        <v>4.3</v>
      </c>
      <c r="BK139" s="113">
        <v>0.5</v>
      </c>
      <c r="BL139" s="113">
        <v>3.3</v>
      </c>
      <c r="BM139" s="113">
        <v>18</v>
      </c>
      <c r="BN139" s="113">
        <v>1.8</v>
      </c>
      <c r="BO139" s="113">
        <v>88</v>
      </c>
      <c r="BP139" s="113">
        <v>96.7</v>
      </c>
      <c r="BQ139" s="113">
        <v>0</v>
      </c>
      <c r="BR139" s="113">
        <v>72</v>
      </c>
      <c r="BS139" s="113">
        <v>125</v>
      </c>
      <c r="BT139" s="113">
        <v>48</v>
      </c>
      <c r="BU139" s="113">
        <v>58.6</v>
      </c>
      <c r="BV139" s="113">
        <v>40.4</v>
      </c>
      <c r="BW139" s="113">
        <v>20.6</v>
      </c>
      <c r="BX139" s="113">
        <v>3.1</v>
      </c>
      <c r="BY139" s="113">
        <v>99.8</v>
      </c>
      <c r="BZ139" s="113">
        <v>100</v>
      </c>
      <c r="CA139" s="113">
        <v>100</v>
      </c>
      <c r="CB139" s="113">
        <v>99.8</v>
      </c>
      <c r="CC139" s="113"/>
      <c r="CD139" s="113"/>
      <c r="CE139" s="113"/>
      <c r="CF139" s="113"/>
      <c r="CG139" s="186"/>
      <c r="CH139" s="186"/>
      <c r="CI139" s="113" t="s">
        <v>129</v>
      </c>
      <c r="CJ139" s="113">
        <v>10</v>
      </c>
      <c r="CK139" s="173">
        <v>0</v>
      </c>
    </row>
    <row r="140" spans="1:89" x14ac:dyDescent="0.2">
      <c r="A140" s="184">
        <v>143</v>
      </c>
      <c r="B140" s="36">
        <v>143</v>
      </c>
      <c r="C140" t="s">
        <v>522</v>
      </c>
      <c r="D140" s="185" t="s">
        <v>523</v>
      </c>
      <c r="E140" s="186">
        <v>14</v>
      </c>
      <c r="F140" s="187"/>
      <c r="G140" s="187"/>
      <c r="H140" s="187"/>
      <c r="I140" s="188" t="s">
        <v>235</v>
      </c>
      <c r="J140" s="188" t="s">
        <v>96</v>
      </c>
      <c r="K140" s="188" t="s">
        <v>337</v>
      </c>
      <c r="L140" s="188" t="s">
        <v>337</v>
      </c>
      <c r="M140" s="188" t="s">
        <v>337</v>
      </c>
      <c r="N140" s="188" t="s">
        <v>337</v>
      </c>
      <c r="O140" s="188" t="s">
        <v>337</v>
      </c>
      <c r="P140" s="189">
        <v>43655</v>
      </c>
      <c r="Q140" s="113" t="s">
        <v>88</v>
      </c>
      <c r="R140" s="194" t="s">
        <v>524</v>
      </c>
      <c r="S140" s="190">
        <v>14</v>
      </c>
      <c r="T140" s="113" t="s">
        <v>90</v>
      </c>
      <c r="U140" s="113">
        <v>167</v>
      </c>
      <c r="V140" s="113">
        <v>47</v>
      </c>
      <c r="W140" s="113">
        <v>16.899999999999999</v>
      </c>
      <c r="X140" s="113"/>
      <c r="Y140" s="113"/>
      <c r="Z140" s="191">
        <v>0.95833333333333337</v>
      </c>
      <c r="AA140" s="191">
        <v>0.41111111111111115</v>
      </c>
      <c r="AB140" s="113">
        <v>551.5</v>
      </c>
      <c r="AC140" s="113">
        <v>499.5</v>
      </c>
      <c r="AD140" s="113">
        <v>91</v>
      </c>
      <c r="AE140" s="113">
        <v>52</v>
      </c>
      <c r="AF140" s="113"/>
      <c r="AG140" s="192">
        <v>100.6</v>
      </c>
      <c r="AH140" s="192">
        <v>213</v>
      </c>
      <c r="AI140" s="192">
        <v>23.4</v>
      </c>
      <c r="AJ140" s="192">
        <v>7</v>
      </c>
      <c r="AK140" s="192">
        <v>45</v>
      </c>
      <c r="AL140" s="192">
        <v>24.9</v>
      </c>
      <c r="AM140" s="192">
        <v>23</v>
      </c>
      <c r="AN140" s="192">
        <v>83</v>
      </c>
      <c r="AO140" s="192">
        <v>48</v>
      </c>
      <c r="AP140" s="193">
        <v>5.2</v>
      </c>
      <c r="AQ140" s="192">
        <v>53</v>
      </c>
      <c r="AR140" s="192">
        <v>6.4</v>
      </c>
      <c r="AS140" s="113">
        <v>106</v>
      </c>
      <c r="AT140" s="113">
        <v>69.900000000000006</v>
      </c>
      <c r="AU140" s="98">
        <v>5.7657657657657655</v>
      </c>
      <c r="AV140" s="98">
        <v>6.3903903903903903</v>
      </c>
      <c r="AW140" s="113">
        <v>35</v>
      </c>
      <c r="AX140" s="113">
        <v>4.2</v>
      </c>
      <c r="AY140" s="113">
        <v>2.8</v>
      </c>
      <c r="AZ140" s="113">
        <v>0</v>
      </c>
      <c r="BA140" s="113">
        <v>0</v>
      </c>
      <c r="BB140" s="113">
        <v>1</v>
      </c>
      <c r="BC140" s="113">
        <v>7</v>
      </c>
      <c r="BD140" s="113">
        <v>8</v>
      </c>
      <c r="BE140" s="173">
        <v>12.1</v>
      </c>
      <c r="BF140" s="113">
        <v>21.5</v>
      </c>
      <c r="BG140" s="113">
        <v>1</v>
      </c>
      <c r="BH140" s="113">
        <v>1.6</v>
      </c>
      <c r="BI140" s="113">
        <v>0.8</v>
      </c>
      <c r="BJ140" s="113">
        <v>1.5</v>
      </c>
      <c r="BK140" s="113">
        <v>0.7</v>
      </c>
      <c r="BL140" s="113">
        <v>2.4</v>
      </c>
      <c r="BM140" s="113">
        <v>1</v>
      </c>
      <c r="BN140" s="113">
        <v>0.1</v>
      </c>
      <c r="BO140" s="113">
        <v>83</v>
      </c>
      <c r="BP140" s="113">
        <v>96.9</v>
      </c>
      <c r="BQ140" s="113">
        <v>0.2</v>
      </c>
      <c r="BR140" s="113">
        <v>74</v>
      </c>
      <c r="BS140" s="113">
        <v>110</v>
      </c>
      <c r="BT140" s="113">
        <v>60</v>
      </c>
      <c r="BU140" s="113">
        <v>23.1</v>
      </c>
      <c r="BV140" s="113">
        <v>5.2</v>
      </c>
      <c r="BW140" s="113">
        <v>9.4</v>
      </c>
      <c r="BX140" s="113">
        <v>3</v>
      </c>
      <c r="BY140" s="113">
        <v>72.400000000000006</v>
      </c>
      <c r="BZ140" s="113">
        <v>99.8</v>
      </c>
      <c r="CA140" s="113">
        <v>100</v>
      </c>
      <c r="CB140" s="113">
        <v>72.400000000000006</v>
      </c>
      <c r="CC140" s="113"/>
      <c r="CD140" s="113"/>
      <c r="CE140" s="113"/>
      <c r="CF140" s="113"/>
      <c r="CG140" s="186"/>
      <c r="CH140" s="186"/>
      <c r="CI140" s="113">
        <v>9</v>
      </c>
      <c r="CJ140" s="113">
        <v>9</v>
      </c>
      <c r="CK140" s="173">
        <v>0</v>
      </c>
    </row>
    <row r="141" spans="1:89" x14ac:dyDescent="0.2">
      <c r="A141" s="184">
        <v>144</v>
      </c>
      <c r="B141" s="36">
        <v>144</v>
      </c>
      <c r="C141" t="s">
        <v>525</v>
      </c>
      <c r="D141" s="185" t="s">
        <v>526</v>
      </c>
      <c r="E141" s="186">
        <v>7</v>
      </c>
      <c r="F141" s="187"/>
      <c r="G141" s="187"/>
      <c r="H141" s="187"/>
      <c r="I141" s="188" t="s">
        <v>235</v>
      </c>
      <c r="J141" s="188" t="s">
        <v>93</v>
      </c>
      <c r="K141" s="188" t="s">
        <v>87</v>
      </c>
      <c r="L141" s="188" t="s">
        <v>96</v>
      </c>
      <c r="M141" s="188" t="s">
        <v>337</v>
      </c>
      <c r="N141" s="188" t="s">
        <v>337</v>
      </c>
      <c r="O141" s="188" t="s">
        <v>337</v>
      </c>
      <c r="P141" s="189">
        <v>43651</v>
      </c>
      <c r="Q141" s="113" t="s">
        <v>88</v>
      </c>
      <c r="R141" s="194" t="s">
        <v>527</v>
      </c>
      <c r="S141" s="190">
        <v>7</v>
      </c>
      <c r="T141" s="113" t="s">
        <v>98</v>
      </c>
      <c r="U141" s="113">
        <v>133</v>
      </c>
      <c r="V141" s="113">
        <v>25</v>
      </c>
      <c r="W141" s="113">
        <v>14.1</v>
      </c>
      <c r="X141" s="113"/>
      <c r="Y141" s="113"/>
      <c r="Z141" s="191">
        <v>0.85416666666666663</v>
      </c>
      <c r="AA141" s="191">
        <v>0.3354166666666667</v>
      </c>
      <c r="AB141" s="113">
        <v>680</v>
      </c>
      <c r="AC141" s="113">
        <v>629</v>
      </c>
      <c r="AD141" s="113">
        <v>92</v>
      </c>
      <c r="AE141" s="113">
        <v>51</v>
      </c>
      <c r="AF141" s="113"/>
      <c r="AG141" s="192">
        <v>13.5</v>
      </c>
      <c r="AH141" s="192">
        <v>64.5</v>
      </c>
      <c r="AI141" s="192">
        <v>9.3000000000000007</v>
      </c>
      <c r="AJ141" s="192">
        <v>7.9</v>
      </c>
      <c r="AK141" s="192">
        <v>51.8</v>
      </c>
      <c r="AL141" s="192">
        <v>19.3</v>
      </c>
      <c r="AM141" s="192">
        <v>21</v>
      </c>
      <c r="AN141" s="192">
        <v>81</v>
      </c>
      <c r="AO141" s="192">
        <v>31</v>
      </c>
      <c r="AP141" s="193">
        <v>2.7</v>
      </c>
      <c r="AQ141" s="192">
        <v>98</v>
      </c>
      <c r="AR141" s="192">
        <v>9.3000000000000007</v>
      </c>
      <c r="AS141" s="113">
        <v>102</v>
      </c>
      <c r="AT141" s="113">
        <v>71.099999999999994</v>
      </c>
      <c r="AU141" s="98">
        <v>2.9570747217806042</v>
      </c>
      <c r="AV141" s="98">
        <v>3.2146263910969797</v>
      </c>
      <c r="AW141" s="113">
        <v>143</v>
      </c>
      <c r="AX141" s="113">
        <v>13.6</v>
      </c>
      <c r="AY141" s="113">
        <v>3.9</v>
      </c>
      <c r="AZ141" s="113">
        <v>2</v>
      </c>
      <c r="BA141" s="113">
        <v>2</v>
      </c>
      <c r="BB141" s="113">
        <v>1</v>
      </c>
      <c r="BC141" s="113">
        <v>10</v>
      </c>
      <c r="BD141" s="113">
        <v>15</v>
      </c>
      <c r="BE141" s="173">
        <v>9.6999999999999993</v>
      </c>
      <c r="BF141" s="113">
        <v>22.9</v>
      </c>
      <c r="BG141" s="113">
        <v>1.4</v>
      </c>
      <c r="BH141" s="113">
        <v>3.2</v>
      </c>
      <c r="BI141" s="113">
        <v>1</v>
      </c>
      <c r="BJ141" s="113">
        <v>0</v>
      </c>
      <c r="BK141" s="113">
        <v>1.4</v>
      </c>
      <c r="BL141" s="113">
        <v>2.2999999999999998</v>
      </c>
      <c r="BM141" s="113">
        <v>5</v>
      </c>
      <c r="BN141" s="113">
        <v>0.5</v>
      </c>
      <c r="BO141" s="113">
        <v>91</v>
      </c>
      <c r="BP141" s="113">
        <v>95.9</v>
      </c>
      <c r="BQ141" s="113">
        <v>0</v>
      </c>
      <c r="BR141" s="113">
        <v>80</v>
      </c>
      <c r="BS141" s="113">
        <v>119</v>
      </c>
      <c r="BT141" s="113">
        <v>62</v>
      </c>
      <c r="BU141" s="113">
        <v>4.5</v>
      </c>
      <c r="BV141" s="113">
        <v>3.4</v>
      </c>
      <c r="BW141" s="113">
        <v>12.2</v>
      </c>
      <c r="BX141" s="113">
        <v>3.2</v>
      </c>
      <c r="BY141" s="113">
        <v>79.7</v>
      </c>
      <c r="BZ141" s="113">
        <v>99.9</v>
      </c>
      <c r="CA141" s="113">
        <v>99.2</v>
      </c>
      <c r="CB141" s="113">
        <v>79.7</v>
      </c>
      <c r="CC141" s="113"/>
      <c r="CD141" s="113"/>
      <c r="CE141" s="113"/>
      <c r="CF141" s="113"/>
      <c r="CG141" s="186"/>
      <c r="CH141" s="186"/>
      <c r="CI141" s="195" t="s">
        <v>129</v>
      </c>
      <c r="CJ141" s="195" t="s">
        <v>129</v>
      </c>
      <c r="CK141" s="195" t="s">
        <v>129</v>
      </c>
    </row>
    <row r="142" spans="1:89" x14ac:dyDescent="0.2">
      <c r="A142" s="184">
        <v>145</v>
      </c>
      <c r="B142" s="36">
        <v>145</v>
      </c>
      <c r="C142" t="s">
        <v>528</v>
      </c>
      <c r="D142" s="185" t="s">
        <v>529</v>
      </c>
      <c r="E142" s="186">
        <v>4</v>
      </c>
      <c r="F142" s="187"/>
      <c r="G142" s="187"/>
      <c r="H142" s="187"/>
      <c r="I142" s="188" t="s">
        <v>94</v>
      </c>
      <c r="J142" s="188" t="s">
        <v>96</v>
      </c>
      <c r="K142" s="188" t="s">
        <v>337</v>
      </c>
      <c r="L142" s="188" t="s">
        <v>337</v>
      </c>
      <c r="M142" s="188" t="s">
        <v>337</v>
      </c>
      <c r="N142" s="188" t="s">
        <v>337</v>
      </c>
      <c r="O142" s="188" t="s">
        <v>337</v>
      </c>
      <c r="P142" s="189">
        <v>43650</v>
      </c>
      <c r="Q142" s="113" t="s">
        <v>88</v>
      </c>
      <c r="R142" s="194" t="s">
        <v>530</v>
      </c>
      <c r="S142" s="190">
        <v>4</v>
      </c>
      <c r="T142" s="113" t="s">
        <v>98</v>
      </c>
      <c r="U142" s="113">
        <v>101</v>
      </c>
      <c r="V142" s="113">
        <v>18</v>
      </c>
      <c r="W142" s="113">
        <v>17.600000000000001</v>
      </c>
      <c r="X142" s="113"/>
      <c r="Y142" s="113"/>
      <c r="Z142" s="191">
        <v>0.85416666666666663</v>
      </c>
      <c r="AA142" s="191">
        <v>0.30277777777777776</v>
      </c>
      <c r="AB142" s="113">
        <v>607.5</v>
      </c>
      <c r="AC142" s="113">
        <v>582</v>
      </c>
      <c r="AD142" s="113">
        <v>96</v>
      </c>
      <c r="AE142" s="113">
        <v>25.5</v>
      </c>
      <c r="AF142" s="113"/>
      <c r="AG142" s="192">
        <v>38.6</v>
      </c>
      <c r="AH142" s="192">
        <v>122.5</v>
      </c>
      <c r="AI142" s="192">
        <v>9.9</v>
      </c>
      <c r="AJ142" s="192">
        <v>5.9</v>
      </c>
      <c r="AK142" s="192">
        <v>45.8</v>
      </c>
      <c r="AL142" s="192">
        <v>21</v>
      </c>
      <c r="AM142" s="192">
        <v>27.3</v>
      </c>
      <c r="AN142" s="192">
        <v>80</v>
      </c>
      <c r="AO142" s="192">
        <v>16</v>
      </c>
      <c r="AP142" s="193">
        <v>1.6</v>
      </c>
      <c r="AQ142" s="192">
        <v>217</v>
      </c>
      <c r="AR142" s="192">
        <v>22.4</v>
      </c>
      <c r="AS142" s="113">
        <v>107.3</v>
      </c>
      <c r="AT142" s="113">
        <v>66.8</v>
      </c>
      <c r="AU142" s="98">
        <v>1.6494845360824741</v>
      </c>
      <c r="AV142" s="98">
        <v>1.8144329896907216</v>
      </c>
      <c r="AW142" s="113">
        <v>137</v>
      </c>
      <c r="AX142" s="113">
        <v>14.1</v>
      </c>
      <c r="AY142" s="113">
        <v>6.7</v>
      </c>
      <c r="AZ142" s="113">
        <v>15</v>
      </c>
      <c r="BA142" s="113">
        <v>7</v>
      </c>
      <c r="BB142" s="113">
        <v>10</v>
      </c>
      <c r="BC142" s="113">
        <v>40</v>
      </c>
      <c r="BD142" s="113">
        <v>72</v>
      </c>
      <c r="BE142" s="173">
        <v>12.6</v>
      </c>
      <c r="BF142" s="113">
        <v>19.899999999999999</v>
      </c>
      <c r="BG142" s="113">
        <v>7.4</v>
      </c>
      <c r="BH142" s="113">
        <v>12.8</v>
      </c>
      <c r="BI142" s="113">
        <v>5.4</v>
      </c>
      <c r="BJ142" s="113">
        <v>8.4</v>
      </c>
      <c r="BK142" s="113">
        <v>8.1999999999999993</v>
      </c>
      <c r="BL142" s="113">
        <v>5.8</v>
      </c>
      <c r="BM142" s="113">
        <v>33</v>
      </c>
      <c r="BN142" s="113">
        <v>3.4</v>
      </c>
      <c r="BO142" s="113">
        <v>90</v>
      </c>
      <c r="BP142" s="113">
        <v>97</v>
      </c>
      <c r="BQ142" s="113">
        <v>0</v>
      </c>
      <c r="BR142" s="113">
        <v>85</v>
      </c>
      <c r="BS142" s="113">
        <v>123</v>
      </c>
      <c r="BT142" s="113">
        <v>63</v>
      </c>
      <c r="BU142" s="113">
        <v>47.3</v>
      </c>
      <c r="BV142" s="113">
        <v>62.9</v>
      </c>
      <c r="BW142" s="113">
        <v>16.5</v>
      </c>
      <c r="BX142" s="113">
        <v>3.8</v>
      </c>
      <c r="BY142" s="113">
        <v>95.8</v>
      </c>
      <c r="BZ142" s="113">
        <v>95.8</v>
      </c>
      <c r="CA142" s="113">
        <v>100</v>
      </c>
      <c r="CB142" s="113">
        <v>100</v>
      </c>
      <c r="CC142" s="113"/>
      <c r="CD142" s="113"/>
      <c r="CE142" s="113"/>
      <c r="CF142" s="113"/>
      <c r="CG142" s="186"/>
      <c r="CH142" s="186"/>
      <c r="CI142" s="113">
        <v>10</v>
      </c>
      <c r="CJ142" s="113">
        <v>10</v>
      </c>
      <c r="CK142" s="173">
        <v>0</v>
      </c>
    </row>
    <row r="143" spans="1:89" x14ac:dyDescent="0.2">
      <c r="A143" s="184">
        <v>146</v>
      </c>
      <c r="B143" s="36">
        <v>146</v>
      </c>
      <c r="C143" t="s">
        <v>531</v>
      </c>
      <c r="D143" s="185" t="s">
        <v>532</v>
      </c>
      <c r="E143" s="186">
        <v>9</v>
      </c>
      <c r="F143" s="187"/>
      <c r="G143" s="187"/>
      <c r="H143" s="187"/>
      <c r="I143" s="188" t="s">
        <v>93</v>
      </c>
      <c r="J143" s="188" t="s">
        <v>87</v>
      </c>
      <c r="K143" s="188" t="s">
        <v>115</v>
      </c>
      <c r="L143" s="188" t="s">
        <v>235</v>
      </c>
      <c r="M143" s="188" t="s">
        <v>337</v>
      </c>
      <c r="N143" s="188" t="s">
        <v>337</v>
      </c>
      <c r="O143" s="188" t="s">
        <v>337</v>
      </c>
      <c r="P143" s="189">
        <v>43649</v>
      </c>
      <c r="Q143" s="113" t="s">
        <v>88</v>
      </c>
      <c r="R143" s="194" t="s">
        <v>533</v>
      </c>
      <c r="S143" s="190">
        <v>9</v>
      </c>
      <c r="T143" s="113" t="s">
        <v>90</v>
      </c>
      <c r="U143" s="113">
        <v>133</v>
      </c>
      <c r="V143" s="113">
        <v>25</v>
      </c>
      <c r="W143" s="113">
        <v>14.1</v>
      </c>
      <c r="X143" s="113"/>
      <c r="Y143" s="113"/>
      <c r="Z143" s="191">
        <v>0.88888888888888884</v>
      </c>
      <c r="AA143" s="191">
        <v>0.32847222222222222</v>
      </c>
      <c r="AB143" s="113">
        <v>622.5</v>
      </c>
      <c r="AC143" s="113">
        <v>564.5</v>
      </c>
      <c r="AD143" s="113">
        <v>91</v>
      </c>
      <c r="AE143" s="113">
        <v>59.1</v>
      </c>
      <c r="AF143" s="113"/>
      <c r="AG143" s="192">
        <v>8.9</v>
      </c>
      <c r="AH143" s="192">
        <v>182</v>
      </c>
      <c r="AI143" s="192">
        <v>10.8</v>
      </c>
      <c r="AJ143" s="192">
        <v>5.8</v>
      </c>
      <c r="AK143" s="192">
        <v>42.6</v>
      </c>
      <c r="AL143" s="192">
        <v>28.4</v>
      </c>
      <c r="AM143" s="192">
        <v>23.2</v>
      </c>
      <c r="AN143" s="192">
        <v>79</v>
      </c>
      <c r="AO143" s="192">
        <v>42</v>
      </c>
      <c r="AP143" s="193">
        <v>4</v>
      </c>
      <c r="AQ143" s="192">
        <v>83</v>
      </c>
      <c r="AR143" s="192">
        <v>8.8000000000000007</v>
      </c>
      <c r="AS143" s="113">
        <v>102.2</v>
      </c>
      <c r="AT143" s="113">
        <v>71</v>
      </c>
      <c r="AU143" s="98">
        <v>4.464127546501329</v>
      </c>
      <c r="AV143" s="98">
        <v>4.8892825509300266</v>
      </c>
      <c r="AW143" s="113">
        <v>5</v>
      </c>
      <c r="AX143" s="113">
        <v>0.5</v>
      </c>
      <c r="AY143" s="113">
        <v>0.7</v>
      </c>
      <c r="AZ143" s="113">
        <v>4</v>
      </c>
      <c r="BA143" s="113">
        <v>3</v>
      </c>
      <c r="BB143" s="113">
        <v>1</v>
      </c>
      <c r="BC143" s="113">
        <v>17</v>
      </c>
      <c r="BD143" s="113">
        <v>25</v>
      </c>
      <c r="BE143" s="173">
        <v>11.2</v>
      </c>
      <c r="BF143" s="113">
        <v>22.4</v>
      </c>
      <c r="BG143" s="113">
        <v>2.7</v>
      </c>
      <c r="BH143" s="113">
        <v>5.5</v>
      </c>
      <c r="BI143" s="113">
        <v>1.8</v>
      </c>
      <c r="BJ143" s="113">
        <v>3</v>
      </c>
      <c r="BK143" s="113">
        <v>2.4</v>
      </c>
      <c r="BL143" s="113">
        <v>2.2000000000000002</v>
      </c>
      <c r="BM143" s="113">
        <v>22</v>
      </c>
      <c r="BN143" s="113">
        <v>2.2999999999999998</v>
      </c>
      <c r="BO143" s="113">
        <v>90</v>
      </c>
      <c r="BP143" s="113">
        <v>95.5</v>
      </c>
      <c r="BQ143" s="113">
        <v>0</v>
      </c>
      <c r="BR143" s="113">
        <v>69</v>
      </c>
      <c r="BS143" s="113">
        <v>113</v>
      </c>
      <c r="BT143" s="113">
        <v>48</v>
      </c>
      <c r="BU143" s="113">
        <v>22.9</v>
      </c>
      <c r="BV143" s="113">
        <v>55</v>
      </c>
      <c r="BW143" s="113">
        <v>4.5</v>
      </c>
      <c r="BX143" s="113">
        <v>3.2</v>
      </c>
      <c r="BY143" s="113">
        <v>96.8</v>
      </c>
      <c r="BZ143" s="113">
        <v>99.9</v>
      </c>
      <c r="CA143" s="113">
        <v>96.8</v>
      </c>
      <c r="CB143" s="113">
        <v>99.4</v>
      </c>
      <c r="CC143" s="113"/>
      <c r="CD143" s="113"/>
      <c r="CE143" s="113"/>
      <c r="CF143" s="113"/>
      <c r="CG143" s="186"/>
      <c r="CH143" s="186"/>
      <c r="CI143" s="195" t="s">
        <v>129</v>
      </c>
      <c r="CJ143" s="195" t="s">
        <v>129</v>
      </c>
      <c r="CK143" s="195" t="s">
        <v>129</v>
      </c>
    </row>
    <row r="144" spans="1:89" x14ac:dyDescent="0.2">
      <c r="A144" s="184">
        <v>147</v>
      </c>
      <c r="B144" s="36">
        <v>147</v>
      </c>
      <c r="C144" t="s">
        <v>534</v>
      </c>
      <c r="D144" s="185" t="s">
        <v>535</v>
      </c>
      <c r="E144" s="186">
        <v>9</v>
      </c>
      <c r="F144" s="187"/>
      <c r="G144" s="187"/>
      <c r="H144" s="187"/>
      <c r="I144" s="188" t="s">
        <v>235</v>
      </c>
      <c r="J144" s="188" t="s">
        <v>94</v>
      </c>
      <c r="K144" s="188" t="s">
        <v>87</v>
      </c>
      <c r="L144" s="188" t="s">
        <v>115</v>
      </c>
      <c r="M144" s="188" t="s">
        <v>139</v>
      </c>
      <c r="N144" s="188" t="s">
        <v>337</v>
      </c>
      <c r="O144" s="188" t="s">
        <v>337</v>
      </c>
      <c r="P144" s="189">
        <v>43648</v>
      </c>
      <c r="Q144" s="113" t="s">
        <v>88</v>
      </c>
      <c r="R144" s="194" t="s">
        <v>536</v>
      </c>
      <c r="S144" s="190">
        <v>9</v>
      </c>
      <c r="T144" s="113" t="s">
        <v>98</v>
      </c>
      <c r="U144" s="113">
        <v>147</v>
      </c>
      <c r="V144" s="113">
        <v>36</v>
      </c>
      <c r="W144" s="113">
        <v>16.7</v>
      </c>
      <c r="X144" s="113"/>
      <c r="Y144" s="113"/>
      <c r="Z144" s="191">
        <v>0.89583333333333337</v>
      </c>
      <c r="AA144" s="191">
        <v>0.30416666666666664</v>
      </c>
      <c r="AB144" s="113">
        <v>545.5</v>
      </c>
      <c r="AC144" s="113">
        <v>520.5</v>
      </c>
      <c r="AD144" s="113">
        <v>95</v>
      </c>
      <c r="AE144" s="113">
        <v>25</v>
      </c>
      <c r="AF144" s="113"/>
      <c r="AG144" s="192">
        <v>43</v>
      </c>
      <c r="AH144" s="192">
        <v>72</v>
      </c>
      <c r="AI144" s="192">
        <v>11.6</v>
      </c>
      <c r="AJ144" s="192">
        <v>3.5</v>
      </c>
      <c r="AK144" s="192">
        <v>53.8</v>
      </c>
      <c r="AL144" s="192">
        <v>15.9</v>
      </c>
      <c r="AM144" s="192">
        <v>26.8</v>
      </c>
      <c r="AN144" s="192">
        <v>71</v>
      </c>
      <c r="AO144" s="192">
        <v>33</v>
      </c>
      <c r="AP144" s="193">
        <v>3.6</v>
      </c>
      <c r="AQ144" s="192">
        <v>54</v>
      </c>
      <c r="AR144" s="192">
        <v>6.2</v>
      </c>
      <c r="AS144" s="113">
        <v>97.8</v>
      </c>
      <c r="AT144" s="113">
        <v>69.7</v>
      </c>
      <c r="AU144" s="98">
        <v>3.804034582132565</v>
      </c>
      <c r="AV144" s="98">
        <v>4.2190201729106631</v>
      </c>
      <c r="AW144" s="113">
        <v>5</v>
      </c>
      <c r="AX144" s="113">
        <v>0.6</v>
      </c>
      <c r="AY144" s="113">
        <v>0.6</v>
      </c>
      <c r="AZ144" s="113">
        <v>4</v>
      </c>
      <c r="BA144" s="113">
        <v>0</v>
      </c>
      <c r="BB144" s="113">
        <v>6</v>
      </c>
      <c r="BC144" s="113">
        <v>25</v>
      </c>
      <c r="BD144" s="113">
        <v>35</v>
      </c>
      <c r="BE144" s="173">
        <v>13.1</v>
      </c>
      <c r="BF144" s="113">
        <v>20.7</v>
      </c>
      <c r="BG144" s="113">
        <v>4</v>
      </c>
      <c r="BH144" s="113">
        <v>10.8</v>
      </c>
      <c r="BI144" s="113">
        <v>1.6</v>
      </c>
      <c r="BJ144" s="113">
        <v>5.5</v>
      </c>
      <c r="BK144" s="113">
        <v>3.8</v>
      </c>
      <c r="BL144" s="113">
        <v>5.0999999999999996</v>
      </c>
      <c r="BM144" s="113">
        <v>6</v>
      </c>
      <c r="BN144" s="113">
        <v>0.7</v>
      </c>
      <c r="BO144" s="113">
        <v>79</v>
      </c>
      <c r="BP144" s="113">
        <v>96</v>
      </c>
      <c r="BQ144" s="113">
        <v>10.199999999999999</v>
      </c>
      <c r="BR144" s="113">
        <v>52</v>
      </c>
      <c r="BS144" s="113">
        <v>193</v>
      </c>
      <c r="BT144" s="113">
        <v>39</v>
      </c>
      <c r="BU144" s="113">
        <v>38.9</v>
      </c>
      <c r="BV144" s="113">
        <v>48.4</v>
      </c>
      <c r="BW144" s="113">
        <v>14.9</v>
      </c>
      <c r="BX144" s="113">
        <v>3.3</v>
      </c>
      <c r="BY144" s="113">
        <v>86.2</v>
      </c>
      <c r="BZ144" s="113">
        <v>86.2</v>
      </c>
      <c r="CA144" s="113">
        <v>98.9</v>
      </c>
      <c r="CB144" s="113">
        <v>94.4</v>
      </c>
      <c r="CC144" s="113"/>
      <c r="CD144" s="113"/>
      <c r="CE144" s="113"/>
      <c r="CF144" s="113"/>
      <c r="CG144" s="186"/>
      <c r="CH144" s="186"/>
      <c r="CI144" s="113">
        <v>8</v>
      </c>
      <c r="CJ144" s="113">
        <v>8</v>
      </c>
      <c r="CK144" s="113">
        <v>2</v>
      </c>
    </row>
    <row r="145" spans="1:89" x14ac:dyDescent="0.2">
      <c r="A145" s="184">
        <v>148</v>
      </c>
      <c r="B145" s="36">
        <v>148</v>
      </c>
      <c r="C145" t="s">
        <v>537</v>
      </c>
      <c r="D145" s="185" t="s">
        <v>538</v>
      </c>
      <c r="E145" s="186">
        <v>5</v>
      </c>
      <c r="F145" s="187"/>
      <c r="G145" s="187"/>
      <c r="H145" s="187"/>
      <c r="I145" s="188" t="s">
        <v>93</v>
      </c>
      <c r="J145" s="188" t="s">
        <v>94</v>
      </c>
      <c r="K145" s="188" t="s">
        <v>96</v>
      </c>
      <c r="L145" s="188" t="s">
        <v>115</v>
      </c>
      <c r="M145" s="188" t="s">
        <v>337</v>
      </c>
      <c r="N145" s="188" t="s">
        <v>337</v>
      </c>
      <c r="O145" s="188" t="s">
        <v>337</v>
      </c>
      <c r="P145" s="189">
        <v>43647</v>
      </c>
      <c r="Q145" s="113" t="s">
        <v>88</v>
      </c>
      <c r="R145" s="194" t="s">
        <v>539</v>
      </c>
      <c r="S145" s="190">
        <v>5</v>
      </c>
      <c r="T145" s="113" t="s">
        <v>98</v>
      </c>
      <c r="U145" s="113">
        <v>109</v>
      </c>
      <c r="V145" s="113">
        <v>16</v>
      </c>
      <c r="W145" s="113">
        <v>13.5</v>
      </c>
      <c r="X145" s="113"/>
      <c r="Y145" s="113"/>
      <c r="Z145" s="191">
        <v>0.88194444444444453</v>
      </c>
      <c r="AA145" s="191">
        <v>0.27986111111111112</v>
      </c>
      <c r="AB145" s="113">
        <v>549</v>
      </c>
      <c r="AC145" s="113">
        <v>527.5</v>
      </c>
      <c r="AD145" s="113">
        <v>96</v>
      </c>
      <c r="AE145" s="113">
        <v>21.5</v>
      </c>
      <c r="AF145" s="113"/>
      <c r="AG145" s="192">
        <v>24.3</v>
      </c>
      <c r="AH145" s="192">
        <v>56</v>
      </c>
      <c r="AI145" s="192">
        <v>8</v>
      </c>
      <c r="AJ145" s="192">
        <v>3.8</v>
      </c>
      <c r="AK145" s="192">
        <v>52</v>
      </c>
      <c r="AL145" s="192">
        <v>17.600000000000001</v>
      </c>
      <c r="AM145" s="192">
        <v>26.5</v>
      </c>
      <c r="AN145" s="192">
        <v>71</v>
      </c>
      <c r="AO145" s="192">
        <v>30</v>
      </c>
      <c r="AP145" s="193">
        <v>3.3</v>
      </c>
      <c r="AQ145" s="192">
        <v>101</v>
      </c>
      <c r="AR145" s="192">
        <v>11.5</v>
      </c>
      <c r="AS145" s="113">
        <v>97.5</v>
      </c>
      <c r="AT145" s="113">
        <v>69.599999999999994</v>
      </c>
      <c r="AU145" s="98">
        <v>3.4123222748815167</v>
      </c>
      <c r="AV145" s="98">
        <v>3.787677725118483</v>
      </c>
      <c r="AW145" s="113">
        <v>64</v>
      </c>
      <c r="AX145" s="113">
        <v>7.2</v>
      </c>
      <c r="AY145" s="113">
        <v>2</v>
      </c>
      <c r="AZ145" s="113">
        <v>1</v>
      </c>
      <c r="BA145" s="113">
        <v>1</v>
      </c>
      <c r="BB145" s="113">
        <v>4</v>
      </c>
      <c r="BC145" s="113">
        <v>17</v>
      </c>
      <c r="BD145" s="113">
        <v>23</v>
      </c>
      <c r="BE145" s="173">
        <v>12.8</v>
      </c>
      <c r="BF145" s="113">
        <v>22.6</v>
      </c>
      <c r="BG145" s="113">
        <v>2.6</v>
      </c>
      <c r="BH145" s="113">
        <v>6</v>
      </c>
      <c r="BI145" s="113">
        <v>1.4</v>
      </c>
      <c r="BJ145" s="113">
        <v>3.1</v>
      </c>
      <c r="BK145" s="113">
        <v>2.2999999999999998</v>
      </c>
      <c r="BL145" s="113">
        <v>5.2</v>
      </c>
      <c r="BM145" s="113">
        <v>5</v>
      </c>
      <c r="BN145" s="113">
        <v>0.6</v>
      </c>
      <c r="BO145" s="113">
        <v>89</v>
      </c>
      <c r="BP145" s="113">
        <v>97.9</v>
      </c>
      <c r="BQ145" s="113">
        <v>0</v>
      </c>
      <c r="BR145" s="113">
        <v>93</v>
      </c>
      <c r="BS145" s="113">
        <v>126</v>
      </c>
      <c r="BT145" s="113">
        <v>65</v>
      </c>
      <c r="BU145" s="113">
        <v>6.3</v>
      </c>
      <c r="BV145" s="113">
        <v>44.1</v>
      </c>
      <c r="BW145" s="113">
        <v>10.199999999999999</v>
      </c>
      <c r="BX145" s="113">
        <v>5.8</v>
      </c>
      <c r="BY145" s="113">
        <v>92.5</v>
      </c>
      <c r="BZ145" s="113">
        <v>92.5</v>
      </c>
      <c r="CA145" s="113">
        <v>97.7</v>
      </c>
      <c r="CB145" s="113">
        <v>100</v>
      </c>
      <c r="CC145" s="113"/>
      <c r="CD145" s="113"/>
      <c r="CE145" s="113"/>
      <c r="CF145" s="113"/>
      <c r="CG145" s="186"/>
      <c r="CH145" s="186"/>
      <c r="CI145" s="113">
        <v>8</v>
      </c>
      <c r="CJ145" s="113">
        <v>10</v>
      </c>
      <c r="CK145" s="173">
        <v>0</v>
      </c>
    </row>
    <row r="146" spans="1:89" x14ac:dyDescent="0.2">
      <c r="A146" s="184">
        <v>149</v>
      </c>
      <c r="B146" s="36">
        <v>149</v>
      </c>
      <c r="C146" t="s">
        <v>540</v>
      </c>
      <c r="D146" s="185" t="s">
        <v>541</v>
      </c>
      <c r="E146" s="186">
        <v>8</v>
      </c>
      <c r="F146" s="187"/>
      <c r="G146" s="187"/>
      <c r="H146" s="187"/>
      <c r="I146" s="188" t="s">
        <v>87</v>
      </c>
      <c r="J146" s="188" t="s">
        <v>93</v>
      </c>
      <c r="K146" s="188" t="s">
        <v>96</v>
      </c>
      <c r="L146" s="188" t="s">
        <v>139</v>
      </c>
      <c r="M146" s="188" t="s">
        <v>337</v>
      </c>
      <c r="N146" s="188" t="s">
        <v>337</v>
      </c>
      <c r="O146" s="188" t="s">
        <v>337</v>
      </c>
      <c r="P146" s="189">
        <v>43644</v>
      </c>
      <c r="Q146" s="113" t="s">
        <v>88</v>
      </c>
      <c r="R146" s="194" t="s">
        <v>542</v>
      </c>
      <c r="S146" s="190">
        <v>8</v>
      </c>
      <c r="T146" s="113" t="s">
        <v>90</v>
      </c>
      <c r="U146" s="113">
        <v>140</v>
      </c>
      <c r="V146" s="113">
        <v>35</v>
      </c>
      <c r="W146" s="113">
        <v>17.899999999999999</v>
      </c>
      <c r="X146" s="113"/>
      <c r="Y146" s="113"/>
      <c r="Z146" s="191">
        <v>0.95763888888888893</v>
      </c>
      <c r="AA146" s="191">
        <v>0.41736111111111113</v>
      </c>
      <c r="AB146" s="113">
        <v>649.5</v>
      </c>
      <c r="AC146" s="113">
        <v>613</v>
      </c>
      <c r="AD146" s="113">
        <v>94</v>
      </c>
      <c r="AE146" s="113">
        <v>36.5</v>
      </c>
      <c r="AF146" s="113"/>
      <c r="AG146" s="192">
        <v>12.5</v>
      </c>
      <c r="AH146" s="192">
        <v>75.5</v>
      </c>
      <c r="AI146" s="192">
        <v>7.4</v>
      </c>
      <c r="AJ146" s="192">
        <v>3.3</v>
      </c>
      <c r="AK146" s="192">
        <v>50.8</v>
      </c>
      <c r="AL146" s="192">
        <v>23.3</v>
      </c>
      <c r="AM146" s="192">
        <v>22.6</v>
      </c>
      <c r="AN146" s="192">
        <v>91</v>
      </c>
      <c r="AO146" s="192">
        <v>39</v>
      </c>
      <c r="AP146" s="193">
        <v>3.6</v>
      </c>
      <c r="AQ146" s="192">
        <v>109</v>
      </c>
      <c r="AR146" s="192">
        <v>10.7</v>
      </c>
      <c r="AS146" s="113">
        <v>113.6</v>
      </c>
      <c r="AT146" s="113">
        <v>74.099999999999994</v>
      </c>
      <c r="AU146" s="98">
        <v>3.8172920065252853</v>
      </c>
      <c r="AV146" s="98">
        <v>4.1696574225122349</v>
      </c>
      <c r="AW146" s="113">
        <v>12</v>
      </c>
      <c r="AX146" s="113">
        <v>1.2</v>
      </c>
      <c r="AY146" s="113">
        <v>0.2</v>
      </c>
      <c r="AZ146" s="113">
        <v>5</v>
      </c>
      <c r="BA146" s="113">
        <v>3</v>
      </c>
      <c r="BB146" s="113">
        <v>7</v>
      </c>
      <c r="BC146" s="113">
        <v>14</v>
      </c>
      <c r="BD146" s="113">
        <v>29</v>
      </c>
      <c r="BE146" s="173">
        <v>9.1999999999999993</v>
      </c>
      <c r="BF146" s="113">
        <v>10.199999999999999</v>
      </c>
      <c r="BG146" s="113">
        <v>2.8</v>
      </c>
      <c r="BH146" s="113">
        <v>0.4</v>
      </c>
      <c r="BI146" s="113">
        <v>3.5</v>
      </c>
      <c r="BJ146" s="113"/>
      <c r="BK146" s="113"/>
      <c r="BL146" s="113">
        <v>6</v>
      </c>
      <c r="BM146" s="113">
        <v>0</v>
      </c>
      <c r="BN146" s="113">
        <v>0</v>
      </c>
      <c r="BO146" s="113">
        <v>93</v>
      </c>
      <c r="BP146" s="113">
        <v>97.4</v>
      </c>
      <c r="BQ146" s="113">
        <v>0.5</v>
      </c>
      <c r="BR146" s="113">
        <v>71</v>
      </c>
      <c r="BS146" s="113">
        <v>106</v>
      </c>
      <c r="BT146" s="113">
        <v>51</v>
      </c>
      <c r="BU146" s="113">
        <v>0</v>
      </c>
      <c r="BV146" s="113">
        <v>0</v>
      </c>
      <c r="BW146" s="113">
        <v>14.5</v>
      </c>
      <c r="BX146" s="113"/>
      <c r="BY146" s="113">
        <v>89.5</v>
      </c>
      <c r="BZ146" s="113">
        <v>89.5</v>
      </c>
      <c r="CA146" s="113">
        <v>100</v>
      </c>
      <c r="CB146" s="113">
        <v>100</v>
      </c>
      <c r="CC146" s="113"/>
      <c r="CD146" s="113"/>
      <c r="CE146" s="113"/>
      <c r="CF146" s="113"/>
      <c r="CG146" s="186"/>
      <c r="CH146" s="186"/>
      <c r="CI146" s="113">
        <v>9</v>
      </c>
      <c r="CJ146" s="113">
        <v>9</v>
      </c>
      <c r="CK146" s="113">
        <v>2</v>
      </c>
    </row>
    <row r="147" spans="1:89" x14ac:dyDescent="0.2">
      <c r="A147" s="184">
        <v>150</v>
      </c>
      <c r="B147" s="36">
        <v>150</v>
      </c>
      <c r="C147" t="s">
        <v>543</v>
      </c>
      <c r="D147" s="185" t="s">
        <v>544</v>
      </c>
      <c r="E147" s="186">
        <v>11</v>
      </c>
      <c r="F147" s="187"/>
      <c r="G147" s="187"/>
      <c r="H147" s="187"/>
      <c r="I147" s="188" t="s">
        <v>93</v>
      </c>
      <c r="J147" s="188" t="s">
        <v>235</v>
      </c>
      <c r="K147" s="188" t="s">
        <v>96</v>
      </c>
      <c r="L147" s="188" t="s">
        <v>337</v>
      </c>
      <c r="M147" s="188" t="s">
        <v>337</v>
      </c>
      <c r="N147" s="188" t="s">
        <v>337</v>
      </c>
      <c r="O147" s="188" t="s">
        <v>337</v>
      </c>
      <c r="P147" s="189">
        <v>43641</v>
      </c>
      <c r="Q147" s="113" t="s">
        <v>88</v>
      </c>
      <c r="R147" s="194" t="s">
        <v>545</v>
      </c>
      <c r="S147" s="190">
        <v>11</v>
      </c>
      <c r="T147" s="113" t="s">
        <v>98</v>
      </c>
      <c r="U147" s="113">
        <v>140</v>
      </c>
      <c r="V147" s="113">
        <v>35</v>
      </c>
      <c r="W147" s="113">
        <v>17.899999999999999</v>
      </c>
      <c r="X147" s="113"/>
      <c r="Y147" s="113"/>
      <c r="Z147" s="191">
        <v>0.875</v>
      </c>
      <c r="AA147" s="191">
        <v>0.30069444444444443</v>
      </c>
      <c r="AB147" s="113">
        <v>593</v>
      </c>
      <c r="AC147" s="113">
        <v>558</v>
      </c>
      <c r="AD147" s="113">
        <v>94</v>
      </c>
      <c r="AE147" s="113">
        <v>35</v>
      </c>
      <c r="AF147" s="113"/>
      <c r="AG147" s="192">
        <v>20.5</v>
      </c>
      <c r="AH147" s="192">
        <v>98.5</v>
      </c>
      <c r="AI147" s="192">
        <v>9</v>
      </c>
      <c r="AJ147" s="192">
        <v>6.4</v>
      </c>
      <c r="AK147" s="192">
        <v>49.5</v>
      </c>
      <c r="AL147" s="192">
        <v>19.8</v>
      </c>
      <c r="AM147" s="192">
        <v>24.4</v>
      </c>
      <c r="AN147" s="192">
        <v>94</v>
      </c>
      <c r="AO147" s="192">
        <v>37</v>
      </c>
      <c r="AP147" s="193">
        <v>3.7</v>
      </c>
      <c r="AQ147" s="192">
        <v>94</v>
      </c>
      <c r="AR147" s="192">
        <v>10.1</v>
      </c>
      <c r="AS147" s="113">
        <v>118.4</v>
      </c>
      <c r="AT147" s="113">
        <v>69.3</v>
      </c>
      <c r="AU147" s="98">
        <v>3.978494623655914</v>
      </c>
      <c r="AV147" s="98">
        <v>4.376344086021505</v>
      </c>
      <c r="AW147" s="113">
        <v>46</v>
      </c>
      <c r="AX147" s="113">
        <v>4.9000000000000004</v>
      </c>
      <c r="AY147" s="113">
        <v>1.4</v>
      </c>
      <c r="AZ147" s="113">
        <v>4</v>
      </c>
      <c r="BA147" s="113">
        <v>0</v>
      </c>
      <c r="BB147" s="113">
        <v>6</v>
      </c>
      <c r="BC147" s="113">
        <v>67</v>
      </c>
      <c r="BD147" s="113">
        <v>77</v>
      </c>
      <c r="BE147" s="173">
        <v>14.4</v>
      </c>
      <c r="BF147" s="113">
        <v>18.8</v>
      </c>
      <c r="BG147" s="113">
        <v>8.3000000000000007</v>
      </c>
      <c r="BH147" s="113">
        <v>6.2</v>
      </c>
      <c r="BI147" s="113">
        <v>9</v>
      </c>
      <c r="BJ147" s="113">
        <v>15.6</v>
      </c>
      <c r="BK147" s="113">
        <v>4.7</v>
      </c>
      <c r="BL147" s="113">
        <v>7.5</v>
      </c>
      <c r="BM147" s="113">
        <v>49</v>
      </c>
      <c r="BN147" s="113">
        <v>5.3</v>
      </c>
      <c r="BO147" s="113">
        <v>88</v>
      </c>
      <c r="BP147" s="113">
        <v>96.8</v>
      </c>
      <c r="BQ147" s="113">
        <v>0</v>
      </c>
      <c r="BR147" s="113">
        <v>62</v>
      </c>
      <c r="BS147" s="113">
        <v>105</v>
      </c>
      <c r="BT147" s="113">
        <v>47</v>
      </c>
      <c r="BU147" s="113">
        <v>0</v>
      </c>
      <c r="BV147" s="113">
        <v>100</v>
      </c>
      <c r="BW147" s="113">
        <v>7.4</v>
      </c>
      <c r="BX147" s="113">
        <v>3.5</v>
      </c>
      <c r="BY147" s="113">
        <v>62</v>
      </c>
      <c r="BZ147" s="113">
        <v>99.3</v>
      </c>
      <c r="CA147" s="113">
        <v>62</v>
      </c>
      <c r="CB147" s="113">
        <v>100</v>
      </c>
      <c r="CC147" s="113"/>
      <c r="CD147" s="113"/>
      <c r="CE147" s="113"/>
      <c r="CF147" s="113"/>
      <c r="CG147" s="186"/>
      <c r="CH147" s="186"/>
      <c r="CI147" s="113">
        <v>10</v>
      </c>
      <c r="CJ147" s="113">
        <v>10</v>
      </c>
      <c r="CK147" s="173">
        <v>0</v>
      </c>
    </row>
    <row r="148" spans="1:89" x14ac:dyDescent="0.2">
      <c r="A148" s="184">
        <v>151</v>
      </c>
      <c r="B148" s="36">
        <v>151</v>
      </c>
      <c r="C148" t="s">
        <v>546</v>
      </c>
      <c r="D148" s="185" t="s">
        <v>547</v>
      </c>
      <c r="E148" s="186">
        <v>12</v>
      </c>
      <c r="F148" s="187"/>
      <c r="G148" s="187"/>
      <c r="H148" s="187"/>
      <c r="I148" s="188" t="s">
        <v>94</v>
      </c>
      <c r="J148" s="188" t="s">
        <v>235</v>
      </c>
      <c r="K148" s="188" t="s">
        <v>115</v>
      </c>
      <c r="L148" s="188" t="s">
        <v>337</v>
      </c>
      <c r="M148" s="188" t="s">
        <v>337</v>
      </c>
      <c r="N148" s="188" t="s">
        <v>337</v>
      </c>
      <c r="O148" s="188" t="s">
        <v>337</v>
      </c>
      <c r="P148" s="189">
        <v>43640</v>
      </c>
      <c r="Q148" s="113" t="s">
        <v>88</v>
      </c>
      <c r="R148" s="194" t="s">
        <v>548</v>
      </c>
      <c r="S148" s="190">
        <v>12</v>
      </c>
      <c r="T148" s="113" t="s">
        <v>98</v>
      </c>
      <c r="U148" s="113">
        <v>156</v>
      </c>
      <c r="V148" s="113">
        <v>45</v>
      </c>
      <c r="W148" s="113">
        <v>18.5</v>
      </c>
      <c r="X148" s="113"/>
      <c r="Y148" s="113"/>
      <c r="Z148" s="191">
        <v>0.95763888888888893</v>
      </c>
      <c r="AA148" s="191">
        <v>0.3520833333333333</v>
      </c>
      <c r="AB148" s="113">
        <v>466</v>
      </c>
      <c r="AC148" s="113">
        <v>451.5</v>
      </c>
      <c r="AD148" s="113">
        <v>97</v>
      </c>
      <c r="AE148" s="113">
        <v>14.5</v>
      </c>
      <c r="AF148" s="113"/>
      <c r="AG148" s="192">
        <v>101.5</v>
      </c>
      <c r="AH148" s="192">
        <v>116</v>
      </c>
      <c r="AI148" s="192">
        <v>20.399999999999999</v>
      </c>
      <c r="AJ148" s="192">
        <v>3</v>
      </c>
      <c r="AK148" s="192">
        <v>56.8</v>
      </c>
      <c r="AL148" s="192">
        <v>24.3</v>
      </c>
      <c r="AM148" s="192">
        <v>15.9</v>
      </c>
      <c r="AN148" s="192">
        <v>52</v>
      </c>
      <c r="AO148" s="192">
        <v>22</v>
      </c>
      <c r="AP148" s="193">
        <v>2.8</v>
      </c>
      <c r="AQ148" s="192">
        <v>40</v>
      </c>
      <c r="AR148" s="192">
        <v>5.3</v>
      </c>
      <c r="AS148" s="113">
        <v>67.900000000000006</v>
      </c>
      <c r="AT148" s="113">
        <v>81.099999999999994</v>
      </c>
      <c r="AU148" s="98">
        <v>2.9235880398671097</v>
      </c>
      <c r="AV148" s="98">
        <v>3.2956810631229234</v>
      </c>
      <c r="AW148" s="113">
        <v>0</v>
      </c>
      <c r="AX148" s="113">
        <v>0</v>
      </c>
      <c r="AY148" s="113">
        <v>0</v>
      </c>
      <c r="AZ148" s="113">
        <v>0</v>
      </c>
      <c r="BA148" s="113">
        <v>0</v>
      </c>
      <c r="BB148" s="113">
        <v>0</v>
      </c>
      <c r="BC148" s="113">
        <v>6</v>
      </c>
      <c r="BD148" s="113">
        <v>6</v>
      </c>
      <c r="BE148" s="113"/>
      <c r="BF148" s="113">
        <v>16.8</v>
      </c>
      <c r="BG148" s="113">
        <v>0.8</v>
      </c>
      <c r="BH148" s="113">
        <v>0</v>
      </c>
      <c r="BI148" s="113">
        <v>0.9</v>
      </c>
      <c r="BJ148" s="113">
        <v>0.8</v>
      </c>
      <c r="BK148" s="113">
        <v>0.8</v>
      </c>
      <c r="BL148" s="113">
        <v>3.5</v>
      </c>
      <c r="BM148" s="113">
        <v>0</v>
      </c>
      <c r="BN148" s="113">
        <v>0</v>
      </c>
      <c r="BO148" s="113">
        <v>91</v>
      </c>
      <c r="BP148" s="113">
        <v>97.1</v>
      </c>
      <c r="BQ148" s="113">
        <v>0</v>
      </c>
      <c r="BR148" s="113">
        <v>71</v>
      </c>
      <c r="BS148" s="113">
        <v>121</v>
      </c>
      <c r="BT148" s="113">
        <v>56</v>
      </c>
      <c r="BU148" s="113">
        <v>2.7</v>
      </c>
      <c r="BV148" s="113">
        <v>78.900000000000006</v>
      </c>
      <c r="BW148" s="113">
        <v>3.7</v>
      </c>
      <c r="BX148" s="113"/>
      <c r="BY148" s="113">
        <v>49.7</v>
      </c>
      <c r="BZ148" s="113">
        <v>93.3</v>
      </c>
      <c r="CA148" s="113">
        <v>49.7</v>
      </c>
      <c r="CB148" s="113">
        <v>100</v>
      </c>
      <c r="CC148" s="113"/>
      <c r="CD148" s="113"/>
      <c r="CE148" s="113" t="s">
        <v>79</v>
      </c>
      <c r="CF148" s="113"/>
      <c r="CG148" s="186"/>
      <c r="CH148" s="186"/>
      <c r="CI148" s="113">
        <v>10</v>
      </c>
      <c r="CJ148" s="113">
        <v>10</v>
      </c>
      <c r="CK148" s="113">
        <v>0</v>
      </c>
    </row>
    <row r="149" spans="1:89" x14ac:dyDescent="0.2">
      <c r="A149" s="184">
        <v>152</v>
      </c>
      <c r="B149" s="36">
        <v>152</v>
      </c>
      <c r="C149" t="s">
        <v>549</v>
      </c>
      <c r="D149" s="185" t="s">
        <v>550</v>
      </c>
      <c r="E149" s="186">
        <v>11</v>
      </c>
      <c r="F149" s="187"/>
      <c r="G149" s="187"/>
      <c r="H149" s="187"/>
      <c r="I149" s="188" t="s">
        <v>94</v>
      </c>
      <c r="J149" s="188" t="s">
        <v>337</v>
      </c>
      <c r="K149" s="188" t="s">
        <v>337</v>
      </c>
      <c r="L149" s="188" t="s">
        <v>337</v>
      </c>
      <c r="M149" s="188" t="s">
        <v>337</v>
      </c>
      <c r="N149" s="188" t="s">
        <v>337</v>
      </c>
      <c r="O149" s="188" t="s">
        <v>337</v>
      </c>
      <c r="P149" s="189">
        <v>43637</v>
      </c>
      <c r="Q149" s="113" t="s">
        <v>88</v>
      </c>
      <c r="R149" s="194" t="s">
        <v>551</v>
      </c>
      <c r="S149" s="190">
        <v>11</v>
      </c>
      <c r="T149" s="113" t="s">
        <v>98</v>
      </c>
      <c r="U149" s="113">
        <v>148</v>
      </c>
      <c r="V149" s="113">
        <v>36</v>
      </c>
      <c r="W149" s="113">
        <v>16.399999999999999</v>
      </c>
      <c r="X149" s="113"/>
      <c r="Y149" s="113"/>
      <c r="Z149" s="191">
        <v>0.89583333333333337</v>
      </c>
      <c r="AA149" s="191">
        <v>0.23263888888888887</v>
      </c>
      <c r="AB149" s="113">
        <v>450</v>
      </c>
      <c r="AC149" s="113">
        <v>361</v>
      </c>
      <c r="AD149" s="113">
        <v>80</v>
      </c>
      <c r="AE149" s="113">
        <v>89</v>
      </c>
      <c r="AF149" s="113"/>
      <c r="AG149" s="192">
        <v>35.200000000000003</v>
      </c>
      <c r="AH149" s="192">
        <v>242</v>
      </c>
      <c r="AI149" s="192">
        <v>25.6</v>
      </c>
      <c r="AJ149" s="192">
        <v>10.4</v>
      </c>
      <c r="AK149" s="192">
        <v>50.3</v>
      </c>
      <c r="AL149" s="192">
        <v>23</v>
      </c>
      <c r="AM149" s="192">
        <v>16.3</v>
      </c>
      <c r="AN149" s="192">
        <v>60</v>
      </c>
      <c r="AO149" s="192">
        <v>27</v>
      </c>
      <c r="AP149" s="193">
        <v>3.6</v>
      </c>
      <c r="AQ149" s="192">
        <v>126</v>
      </c>
      <c r="AR149" s="192">
        <v>20.9</v>
      </c>
      <c r="AS149" s="113">
        <v>76.3</v>
      </c>
      <c r="AT149" s="113">
        <v>73.3</v>
      </c>
      <c r="AU149" s="98">
        <v>4.4875346260387809</v>
      </c>
      <c r="AV149" s="98">
        <v>5.0858725761772856</v>
      </c>
      <c r="AW149" s="113">
        <v>19</v>
      </c>
      <c r="AX149" s="113">
        <v>3.2</v>
      </c>
      <c r="AY149" s="113">
        <v>0</v>
      </c>
      <c r="AZ149" s="113">
        <v>0</v>
      </c>
      <c r="BA149" s="113">
        <v>23</v>
      </c>
      <c r="BB149" s="113">
        <v>3</v>
      </c>
      <c r="BC149" s="113">
        <v>75</v>
      </c>
      <c r="BD149" s="113">
        <v>101</v>
      </c>
      <c r="BE149" s="173">
        <v>15.2</v>
      </c>
      <c r="BF149" s="113">
        <v>31.3</v>
      </c>
      <c r="BG149" s="113">
        <v>16.8</v>
      </c>
      <c r="BH149" s="113">
        <v>60</v>
      </c>
      <c r="BI149" s="113">
        <v>8.3000000000000007</v>
      </c>
      <c r="BJ149" s="113"/>
      <c r="BK149" s="113"/>
      <c r="BL149" s="113">
        <v>14.1</v>
      </c>
      <c r="BM149" s="113">
        <v>47</v>
      </c>
      <c r="BN149" s="113">
        <v>7.8</v>
      </c>
      <c r="BO149" s="113">
        <v>92</v>
      </c>
      <c r="BP149" s="113">
        <v>97.1</v>
      </c>
      <c r="BQ149" s="113">
        <v>0</v>
      </c>
      <c r="BR149" s="113">
        <v>74</v>
      </c>
      <c r="BS149" s="113">
        <v>121</v>
      </c>
      <c r="BT149" s="113">
        <v>56</v>
      </c>
      <c r="BU149" s="113">
        <v>88.2</v>
      </c>
      <c r="BV149" s="113">
        <v>39.700000000000003</v>
      </c>
      <c r="BW149" s="113">
        <v>37.700000000000003</v>
      </c>
      <c r="BX149" s="113">
        <v>3.4</v>
      </c>
      <c r="BY149" s="113">
        <v>100</v>
      </c>
      <c r="BZ149" s="113">
        <v>100</v>
      </c>
      <c r="CA149" s="113">
        <v>100</v>
      </c>
      <c r="CB149" s="113">
        <v>100</v>
      </c>
      <c r="CC149" s="113"/>
      <c r="CD149" s="113"/>
      <c r="CE149" s="113"/>
      <c r="CF149" s="113"/>
      <c r="CG149" s="186"/>
      <c r="CH149" s="186"/>
      <c r="CI149" s="113">
        <v>10</v>
      </c>
      <c r="CJ149" s="113">
        <v>10</v>
      </c>
      <c r="CK149" s="173">
        <v>0</v>
      </c>
    </row>
    <row r="150" spans="1:89" x14ac:dyDescent="0.2">
      <c r="A150" s="184">
        <v>153</v>
      </c>
      <c r="B150" s="36">
        <v>153</v>
      </c>
      <c r="C150" t="s">
        <v>552</v>
      </c>
      <c r="D150" s="185" t="s">
        <v>553</v>
      </c>
      <c r="E150" s="186">
        <v>10</v>
      </c>
      <c r="F150" s="187"/>
      <c r="G150" s="187"/>
      <c r="H150" s="187"/>
      <c r="I150" s="188" t="s">
        <v>94</v>
      </c>
      <c r="J150" s="188" t="s">
        <v>235</v>
      </c>
      <c r="K150" s="188" t="s">
        <v>337</v>
      </c>
      <c r="L150" s="188" t="s">
        <v>337</v>
      </c>
      <c r="M150" s="188" t="s">
        <v>337</v>
      </c>
      <c r="N150" s="188" t="s">
        <v>337</v>
      </c>
      <c r="O150" s="188" t="s">
        <v>337</v>
      </c>
      <c r="P150" s="189">
        <v>43627</v>
      </c>
      <c r="Q150" s="113" t="s">
        <v>88</v>
      </c>
      <c r="R150" s="194" t="s">
        <v>554</v>
      </c>
      <c r="S150" s="190">
        <v>10</v>
      </c>
      <c r="T150" s="113" t="s">
        <v>98</v>
      </c>
      <c r="U150" s="113">
        <v>146</v>
      </c>
      <c r="V150" s="113">
        <v>35</v>
      </c>
      <c r="W150" s="113">
        <f>V150/(U150/100)^2</f>
        <v>16.419590917620567</v>
      </c>
      <c r="X150" s="113"/>
      <c r="Y150" s="113"/>
      <c r="Z150" s="191">
        <v>0.91249999999999998</v>
      </c>
      <c r="AA150" s="191">
        <v>0.34027777777777773</v>
      </c>
      <c r="AB150" s="113">
        <v>605</v>
      </c>
      <c r="AC150" s="113">
        <v>576.5</v>
      </c>
      <c r="AD150" s="113">
        <v>95</v>
      </c>
      <c r="AE150" s="113">
        <v>28.5</v>
      </c>
      <c r="AF150" s="113"/>
      <c r="AG150" s="192">
        <v>10.5</v>
      </c>
      <c r="AH150" s="192">
        <v>143.5</v>
      </c>
      <c r="AI150" s="192">
        <v>6.3</v>
      </c>
      <c r="AJ150" s="192">
        <v>3.7</v>
      </c>
      <c r="AK150" s="192">
        <v>51.6</v>
      </c>
      <c r="AL150" s="192">
        <v>17.5</v>
      </c>
      <c r="AM150" s="192">
        <v>27.1</v>
      </c>
      <c r="AN150" s="192">
        <v>67</v>
      </c>
      <c r="AO150" s="192">
        <v>24</v>
      </c>
      <c r="AP150" s="193">
        <v>2.4</v>
      </c>
      <c r="AQ150" s="192">
        <v>47</v>
      </c>
      <c r="AR150" s="192">
        <v>4.9000000000000004</v>
      </c>
      <c r="AS150" s="113">
        <v>94.1</v>
      </c>
      <c r="AT150" s="113">
        <v>69.099999999999994</v>
      </c>
      <c r="AU150" s="98">
        <v>2.4978317432784043</v>
      </c>
      <c r="AV150" s="98">
        <v>2.7476149176062448</v>
      </c>
      <c r="AW150" s="113">
        <v>134</v>
      </c>
      <c r="AX150" s="113">
        <v>13.7</v>
      </c>
      <c r="AY150" s="113">
        <v>0.8</v>
      </c>
      <c r="AZ150" s="113">
        <v>7</v>
      </c>
      <c r="BA150" s="113">
        <v>6</v>
      </c>
      <c r="BB150" s="113">
        <v>4</v>
      </c>
      <c r="BC150" s="113">
        <v>12</v>
      </c>
      <c r="BD150" s="113">
        <v>29</v>
      </c>
      <c r="BE150" s="173">
        <v>13.5</v>
      </c>
      <c r="BF150" s="113">
        <v>21.4</v>
      </c>
      <c r="BG150" s="113">
        <v>3</v>
      </c>
      <c r="BH150" s="113">
        <v>10</v>
      </c>
      <c r="BI150" s="113">
        <v>0.4</v>
      </c>
      <c r="BJ150" s="113">
        <v>5.8</v>
      </c>
      <c r="BK150" s="113">
        <v>0.2</v>
      </c>
      <c r="BL150" s="113">
        <v>2.8</v>
      </c>
      <c r="BM150" s="113">
        <v>21</v>
      </c>
      <c r="BN150" s="113">
        <v>2.2000000000000002</v>
      </c>
      <c r="BO150" s="113">
        <v>86</v>
      </c>
      <c r="BP150" s="113">
        <v>95.6</v>
      </c>
      <c r="BQ150" s="113">
        <v>0</v>
      </c>
      <c r="BR150" s="113">
        <v>68</v>
      </c>
      <c r="BS150" s="113">
        <v>100</v>
      </c>
      <c r="BT150" s="113">
        <v>48</v>
      </c>
      <c r="BU150" s="113">
        <v>1.9</v>
      </c>
      <c r="BV150" s="113">
        <v>43.3</v>
      </c>
      <c r="BW150" s="113">
        <v>7.6</v>
      </c>
      <c r="BX150" s="113">
        <v>4.2</v>
      </c>
      <c r="BY150" s="113">
        <v>86.8</v>
      </c>
      <c r="BZ150" s="113">
        <v>87.8</v>
      </c>
      <c r="CA150" s="113">
        <v>86.8</v>
      </c>
      <c r="CB150" s="113">
        <v>100</v>
      </c>
      <c r="CC150" s="113"/>
      <c r="CD150" s="113"/>
      <c r="CE150" s="113"/>
      <c r="CF150" s="113"/>
      <c r="CG150" s="186"/>
      <c r="CH150" s="186"/>
      <c r="CI150" s="113" t="s">
        <v>129</v>
      </c>
      <c r="CJ150" s="113" t="s">
        <v>129</v>
      </c>
      <c r="CK150" s="113" t="s">
        <v>129</v>
      </c>
    </row>
    <row r="151" spans="1:89" x14ac:dyDescent="0.2">
      <c r="A151" s="184">
        <v>154</v>
      </c>
      <c r="B151" s="36">
        <v>154</v>
      </c>
      <c r="C151" t="s">
        <v>555</v>
      </c>
      <c r="D151" s="185" t="s">
        <v>556</v>
      </c>
      <c r="E151" s="186">
        <v>7</v>
      </c>
      <c r="F151" s="187"/>
      <c r="G151" s="187"/>
      <c r="H151" s="187"/>
      <c r="I151" s="188" t="s">
        <v>94</v>
      </c>
      <c r="J151" s="188" t="s">
        <v>96</v>
      </c>
      <c r="K151" s="188" t="s">
        <v>337</v>
      </c>
      <c r="L151" s="188" t="s">
        <v>337</v>
      </c>
      <c r="M151" s="188" t="s">
        <v>337</v>
      </c>
      <c r="N151" s="188" t="s">
        <v>337</v>
      </c>
      <c r="O151" s="188" t="s">
        <v>337</v>
      </c>
      <c r="P151" s="189">
        <v>43621</v>
      </c>
      <c r="Q151" s="113" t="s">
        <v>88</v>
      </c>
      <c r="R151" s="194" t="s">
        <v>557</v>
      </c>
      <c r="S151" s="190">
        <v>7</v>
      </c>
      <c r="T151" s="113" t="s">
        <v>98</v>
      </c>
      <c r="U151" s="113">
        <v>134</v>
      </c>
      <c r="V151" s="113">
        <v>31</v>
      </c>
      <c r="W151" s="113">
        <v>17.3</v>
      </c>
      <c r="X151" s="113"/>
      <c r="Y151" s="113"/>
      <c r="Z151" s="191">
        <v>0.91666666666666663</v>
      </c>
      <c r="AA151" s="191">
        <v>0.32013888888888892</v>
      </c>
      <c r="AB151" s="113">
        <v>581</v>
      </c>
      <c r="AC151" s="113">
        <v>527</v>
      </c>
      <c r="AD151" s="113">
        <v>91</v>
      </c>
      <c r="AE151" s="113">
        <v>54</v>
      </c>
      <c r="AF151" s="113"/>
      <c r="AG151" s="192">
        <v>35.5</v>
      </c>
      <c r="AH151" s="192">
        <v>171</v>
      </c>
      <c r="AI151" s="192">
        <v>9.3000000000000007</v>
      </c>
      <c r="AJ151" s="192">
        <v>4.5</v>
      </c>
      <c r="AK151" s="192">
        <v>56.4</v>
      </c>
      <c r="AL151" s="192">
        <v>16.100000000000001</v>
      </c>
      <c r="AM151" s="192">
        <v>23.1</v>
      </c>
      <c r="AN151" s="192">
        <v>71</v>
      </c>
      <c r="AO151" s="192">
        <v>27</v>
      </c>
      <c r="AP151" s="193">
        <v>2.8</v>
      </c>
      <c r="AQ151" s="192">
        <v>100</v>
      </c>
      <c r="AR151" s="192">
        <v>11.4</v>
      </c>
      <c r="AS151" s="113">
        <v>94.1</v>
      </c>
      <c r="AT151" s="113">
        <v>72.5</v>
      </c>
      <c r="AU151" s="98">
        <v>3.0740037950664139</v>
      </c>
      <c r="AV151" s="98">
        <v>3.3927893738140416</v>
      </c>
      <c r="AW151" s="113">
        <v>61</v>
      </c>
      <c r="AX151" s="113">
        <v>6.9</v>
      </c>
      <c r="AY151" s="113">
        <v>0</v>
      </c>
      <c r="AZ151" s="113">
        <v>3</v>
      </c>
      <c r="BA151" s="113">
        <v>8</v>
      </c>
      <c r="BB151" s="113">
        <v>1</v>
      </c>
      <c r="BC151" s="113">
        <v>20</v>
      </c>
      <c r="BD151" s="113">
        <v>32</v>
      </c>
      <c r="BE151" s="173">
        <v>12.9</v>
      </c>
      <c r="BF151" s="113">
        <v>22.3</v>
      </c>
      <c r="BG151" s="113">
        <v>3.6</v>
      </c>
      <c r="BH151" s="113">
        <v>5.9</v>
      </c>
      <c r="BI151" s="113">
        <v>3</v>
      </c>
      <c r="BJ151" s="113">
        <v>4.9000000000000004</v>
      </c>
      <c r="BK151" s="113">
        <v>4.3</v>
      </c>
      <c r="BL151" s="113">
        <v>2.4</v>
      </c>
      <c r="BM151" s="113">
        <v>13</v>
      </c>
      <c r="BN151" s="113">
        <v>1.5</v>
      </c>
      <c r="BO151" s="113">
        <v>90</v>
      </c>
      <c r="BP151" s="113">
        <v>97.4</v>
      </c>
      <c r="BQ151" s="113">
        <v>0</v>
      </c>
      <c r="BR151" s="113">
        <v>77</v>
      </c>
      <c r="BS151" s="113">
        <v>113</v>
      </c>
      <c r="BT151" s="113">
        <v>53</v>
      </c>
      <c r="BU151" s="113">
        <v>57.5</v>
      </c>
      <c r="BV151" s="113">
        <v>45.6</v>
      </c>
      <c r="BW151" s="113">
        <v>4.9000000000000004</v>
      </c>
      <c r="BX151" s="113">
        <v>3.6</v>
      </c>
      <c r="BY151" s="113">
        <v>92.6</v>
      </c>
      <c r="BZ151" s="113">
        <v>99.7</v>
      </c>
      <c r="CA151" s="113">
        <v>92.6</v>
      </c>
      <c r="CB151" s="113">
        <v>100</v>
      </c>
      <c r="CC151" s="113"/>
      <c r="CD151" s="113"/>
      <c r="CE151" s="113"/>
      <c r="CF151" s="113"/>
      <c r="CG151" s="186"/>
      <c r="CH151" s="186"/>
      <c r="CI151" s="113">
        <v>10</v>
      </c>
      <c r="CJ151" s="113">
        <v>10</v>
      </c>
      <c r="CK151" s="173">
        <v>0</v>
      </c>
    </row>
    <row r="152" spans="1:89" x14ac:dyDescent="0.2">
      <c r="A152" s="184">
        <v>155</v>
      </c>
      <c r="B152" s="36">
        <v>155</v>
      </c>
      <c r="C152" t="s">
        <v>558</v>
      </c>
      <c r="D152" s="185" t="s">
        <v>559</v>
      </c>
      <c r="E152" s="186">
        <v>7</v>
      </c>
      <c r="F152" s="187"/>
      <c r="G152" s="187"/>
      <c r="H152" s="187"/>
      <c r="I152" s="188" t="s">
        <v>93</v>
      </c>
      <c r="J152" s="188" t="s">
        <v>94</v>
      </c>
      <c r="K152" s="188" t="s">
        <v>96</v>
      </c>
      <c r="L152" s="188" t="s">
        <v>115</v>
      </c>
      <c r="M152" s="188" t="s">
        <v>200</v>
      </c>
      <c r="N152" s="188" t="s">
        <v>337</v>
      </c>
      <c r="O152" s="188" t="s">
        <v>337</v>
      </c>
      <c r="P152" s="189">
        <v>43620</v>
      </c>
      <c r="Q152" s="113" t="s">
        <v>88</v>
      </c>
      <c r="R152" s="194" t="s">
        <v>560</v>
      </c>
      <c r="S152" s="190">
        <v>7</v>
      </c>
      <c r="T152" s="113" t="s">
        <v>98</v>
      </c>
      <c r="U152" s="113">
        <v>120</v>
      </c>
      <c r="V152" s="113">
        <v>24</v>
      </c>
      <c r="W152" s="113">
        <v>16.7</v>
      </c>
      <c r="X152" s="113"/>
      <c r="Y152" s="113"/>
      <c r="Z152" s="191">
        <v>0.84305555555555556</v>
      </c>
      <c r="AA152" s="191">
        <v>0.30833333333333335</v>
      </c>
      <c r="AB152" s="113">
        <v>660</v>
      </c>
      <c r="AC152" s="113">
        <v>622.5</v>
      </c>
      <c r="AD152" s="113">
        <v>94</v>
      </c>
      <c r="AE152" s="113">
        <v>37.5</v>
      </c>
      <c r="AF152" s="113"/>
      <c r="AG152" s="192">
        <v>9</v>
      </c>
      <c r="AH152" s="192">
        <v>185.5</v>
      </c>
      <c r="AI152" s="192">
        <v>7</v>
      </c>
      <c r="AJ152" s="192">
        <v>1.4</v>
      </c>
      <c r="AK152" s="192">
        <v>47.6</v>
      </c>
      <c r="AL152" s="192">
        <v>21.3</v>
      </c>
      <c r="AM152" s="192">
        <v>29.7</v>
      </c>
      <c r="AN152" s="192">
        <v>70</v>
      </c>
      <c r="AO152" s="192">
        <v>28</v>
      </c>
      <c r="AP152" s="193">
        <v>2.5</v>
      </c>
      <c r="AQ152" s="192">
        <v>51</v>
      </c>
      <c r="AR152" s="192">
        <v>4.9000000000000004</v>
      </c>
      <c r="AS152" s="113">
        <v>99.7</v>
      </c>
      <c r="AT152" s="113">
        <v>68.900000000000006</v>
      </c>
      <c r="AU152" s="98">
        <v>2.6987951807228914</v>
      </c>
      <c r="AV152" s="98">
        <v>2.9397590361445785</v>
      </c>
      <c r="AW152" s="113">
        <v>19</v>
      </c>
      <c r="AX152" s="113">
        <v>1.8</v>
      </c>
      <c r="AY152" s="113">
        <v>0.4</v>
      </c>
      <c r="AZ152" s="113">
        <v>3</v>
      </c>
      <c r="BA152" s="113">
        <v>0</v>
      </c>
      <c r="BB152" s="113">
        <v>6</v>
      </c>
      <c r="BC152" s="113">
        <v>23</v>
      </c>
      <c r="BD152" s="113">
        <v>32</v>
      </c>
      <c r="BE152" s="173">
        <v>9.8000000000000007</v>
      </c>
      <c r="BF152" s="113">
        <v>21.7</v>
      </c>
      <c r="BG152" s="113">
        <v>3.1</v>
      </c>
      <c r="BH152" s="113">
        <v>4.5</v>
      </c>
      <c r="BI152" s="113">
        <v>2.5</v>
      </c>
      <c r="BJ152" s="113">
        <v>1.9</v>
      </c>
      <c r="BK152" s="113">
        <v>3.9</v>
      </c>
      <c r="BL152" s="113">
        <v>3.5</v>
      </c>
      <c r="BM152" s="113">
        <v>13</v>
      </c>
      <c r="BN152" s="113">
        <v>1.3</v>
      </c>
      <c r="BO152" s="113">
        <v>90</v>
      </c>
      <c r="BP152" s="113">
        <v>96</v>
      </c>
      <c r="BQ152" s="113">
        <v>0</v>
      </c>
      <c r="BR152" s="113">
        <v>86</v>
      </c>
      <c r="BS152" s="113">
        <v>118</v>
      </c>
      <c r="BT152" s="113">
        <v>68</v>
      </c>
      <c r="BU152" s="113">
        <v>0.1</v>
      </c>
      <c r="BV152" s="113">
        <v>33.299999999999997</v>
      </c>
      <c r="BW152" s="113">
        <v>9.4</v>
      </c>
      <c r="BX152" s="113">
        <v>3.6</v>
      </c>
      <c r="BY152" s="113">
        <v>75.400000000000006</v>
      </c>
      <c r="BZ152" s="113">
        <v>75.400000000000006</v>
      </c>
      <c r="CA152" s="113">
        <v>100</v>
      </c>
      <c r="CB152" s="113">
        <v>99.8</v>
      </c>
      <c r="CC152" s="113" t="s">
        <v>77</v>
      </c>
      <c r="CD152" s="113"/>
      <c r="CE152" s="113"/>
      <c r="CF152" s="113"/>
      <c r="CG152" s="186"/>
      <c r="CH152" s="186"/>
      <c r="CI152" s="113">
        <v>9</v>
      </c>
      <c r="CJ152" s="113">
        <v>9</v>
      </c>
      <c r="CK152" s="113">
        <v>3</v>
      </c>
    </row>
    <row r="153" spans="1:89" x14ac:dyDescent="0.2">
      <c r="A153" s="184">
        <v>156</v>
      </c>
      <c r="B153" s="36">
        <v>156</v>
      </c>
      <c r="C153" t="s">
        <v>561</v>
      </c>
      <c r="D153" s="185" t="s">
        <v>562</v>
      </c>
      <c r="E153" s="186">
        <v>6</v>
      </c>
      <c r="F153" s="187"/>
      <c r="G153" s="187"/>
      <c r="H153" s="187"/>
      <c r="I153" s="188" t="s">
        <v>93</v>
      </c>
      <c r="J153" s="188" t="s">
        <v>94</v>
      </c>
      <c r="K153" s="188" t="s">
        <v>337</v>
      </c>
      <c r="L153" s="188" t="s">
        <v>337</v>
      </c>
      <c r="M153" s="188" t="s">
        <v>337</v>
      </c>
      <c r="N153" s="188" t="s">
        <v>337</v>
      </c>
      <c r="O153" s="188" t="s">
        <v>337</v>
      </c>
      <c r="P153" s="189">
        <v>43614</v>
      </c>
      <c r="Q153" s="113" t="s">
        <v>88</v>
      </c>
      <c r="R153" s="194" t="s">
        <v>563</v>
      </c>
      <c r="S153" s="190">
        <v>6</v>
      </c>
      <c r="T153" s="113" t="s">
        <v>98</v>
      </c>
      <c r="U153" s="113">
        <v>128</v>
      </c>
      <c r="V153" s="113">
        <v>25</v>
      </c>
      <c r="W153" s="113">
        <v>15.3</v>
      </c>
      <c r="X153" s="113"/>
      <c r="Y153" s="113"/>
      <c r="Z153" s="191">
        <v>0.88541666666666663</v>
      </c>
      <c r="AA153" s="191">
        <v>0.26597222222222222</v>
      </c>
      <c r="AB153" s="113">
        <v>543.5</v>
      </c>
      <c r="AC153" s="113">
        <v>502</v>
      </c>
      <c r="AD153" s="113">
        <v>92</v>
      </c>
      <c r="AE153" s="113">
        <v>41.5</v>
      </c>
      <c r="AF153" s="113"/>
      <c r="AG153" s="192">
        <v>5</v>
      </c>
      <c r="AH153" s="192">
        <v>48.5</v>
      </c>
      <c r="AI153" s="192">
        <v>8.5</v>
      </c>
      <c r="AJ153" s="192">
        <v>5.3</v>
      </c>
      <c r="AK153" s="192">
        <v>59.4</v>
      </c>
      <c r="AL153" s="192">
        <v>17.8</v>
      </c>
      <c r="AM153" s="192">
        <v>17.5</v>
      </c>
      <c r="AN153" s="192">
        <v>59</v>
      </c>
      <c r="AO153" s="192">
        <v>17</v>
      </c>
      <c r="AP153" s="193">
        <v>1.9</v>
      </c>
      <c r="AQ153" s="192">
        <v>77</v>
      </c>
      <c r="AR153" s="192">
        <v>9.1999999999999993</v>
      </c>
      <c r="AS153" s="113">
        <v>76.5</v>
      </c>
      <c r="AT153" s="113">
        <v>77.2</v>
      </c>
      <c r="AU153" s="98">
        <v>2.0318725099601593</v>
      </c>
      <c r="AV153" s="98">
        <v>2.258964143426295</v>
      </c>
      <c r="AW153" s="113">
        <v>37</v>
      </c>
      <c r="AX153" s="113">
        <v>4.2</v>
      </c>
      <c r="AY153" s="113">
        <v>1.7</v>
      </c>
      <c r="AZ153" s="113">
        <v>0</v>
      </c>
      <c r="BA153" s="113">
        <v>5</v>
      </c>
      <c r="BB153" s="113">
        <v>4</v>
      </c>
      <c r="BC153" s="113">
        <v>22</v>
      </c>
      <c r="BD153" s="113">
        <v>31</v>
      </c>
      <c r="BE153" s="173">
        <v>12.1</v>
      </c>
      <c r="BF153" s="113">
        <v>19</v>
      </c>
      <c r="BG153" s="113">
        <v>3.7</v>
      </c>
      <c r="BH153" s="113">
        <v>2.7</v>
      </c>
      <c r="BI153" s="113">
        <v>3.9</v>
      </c>
      <c r="BJ153" s="113">
        <v>3.6</v>
      </c>
      <c r="BK153" s="113">
        <v>3.8</v>
      </c>
      <c r="BL153" s="113">
        <v>6.1</v>
      </c>
      <c r="BM153" s="113">
        <v>9</v>
      </c>
      <c r="BN153" s="113">
        <v>1.1000000000000001</v>
      </c>
      <c r="BO153" s="113">
        <v>93</v>
      </c>
      <c r="BP153" s="113">
        <v>97.6</v>
      </c>
      <c r="BQ153" s="113">
        <v>0</v>
      </c>
      <c r="BR153" s="113">
        <v>82</v>
      </c>
      <c r="BS153" s="113">
        <v>108</v>
      </c>
      <c r="BT153" s="113">
        <v>59</v>
      </c>
      <c r="BU153" s="113">
        <v>12.5</v>
      </c>
      <c r="BV153" s="113">
        <v>22.8</v>
      </c>
      <c r="BW153" s="113">
        <v>6.8</v>
      </c>
      <c r="BX153" s="113">
        <v>3</v>
      </c>
      <c r="BY153" s="113">
        <v>80.099999999999994</v>
      </c>
      <c r="BZ153" s="113">
        <v>80.099999999999994</v>
      </c>
      <c r="CA153" s="113">
        <v>98.3</v>
      </c>
      <c r="CB153" s="113">
        <v>100</v>
      </c>
      <c r="CC153" s="113"/>
      <c r="CD153" s="113"/>
      <c r="CE153" s="113"/>
      <c r="CF153" s="113"/>
      <c r="CG153" s="186"/>
      <c r="CH153" s="186"/>
      <c r="CI153" s="113">
        <v>10</v>
      </c>
      <c r="CJ153" s="113">
        <v>5</v>
      </c>
      <c r="CK153" s="113">
        <v>6</v>
      </c>
    </row>
    <row r="154" spans="1:89" x14ac:dyDescent="0.2">
      <c r="A154" s="184">
        <v>157</v>
      </c>
      <c r="B154" s="36">
        <v>157</v>
      </c>
      <c r="C154" t="s">
        <v>564</v>
      </c>
      <c r="D154" s="185" t="s">
        <v>565</v>
      </c>
      <c r="E154" s="186">
        <v>9</v>
      </c>
      <c r="F154" s="187"/>
      <c r="G154" s="187"/>
      <c r="H154" s="187"/>
      <c r="I154" s="188" t="s">
        <v>93</v>
      </c>
      <c r="J154" s="188" t="s">
        <v>96</v>
      </c>
      <c r="K154" s="188" t="s">
        <v>337</v>
      </c>
      <c r="L154" s="188" t="s">
        <v>337</v>
      </c>
      <c r="M154" s="188" t="s">
        <v>337</v>
      </c>
      <c r="N154" s="188" t="s">
        <v>337</v>
      </c>
      <c r="O154" s="188" t="s">
        <v>337</v>
      </c>
      <c r="P154" s="189">
        <v>43613</v>
      </c>
      <c r="Q154" s="113" t="s">
        <v>88</v>
      </c>
      <c r="R154" s="194" t="s">
        <v>566</v>
      </c>
      <c r="S154" s="190">
        <v>9</v>
      </c>
      <c r="T154" s="113" t="s">
        <v>98</v>
      </c>
      <c r="U154" s="113">
        <v>146</v>
      </c>
      <c r="V154" s="113">
        <v>34</v>
      </c>
      <c r="W154" s="113">
        <v>16</v>
      </c>
      <c r="X154" s="113"/>
      <c r="Y154" s="113"/>
      <c r="Z154" s="191">
        <v>0.89930555555555547</v>
      </c>
      <c r="AA154" s="191">
        <v>0.4055555555555555</v>
      </c>
      <c r="AB154" s="113">
        <v>715.2</v>
      </c>
      <c r="AC154" s="113">
        <v>706</v>
      </c>
      <c r="AD154" s="113">
        <v>99</v>
      </c>
      <c r="AE154" s="113">
        <v>9.1999999999999993</v>
      </c>
      <c r="AF154" s="113"/>
      <c r="AG154" s="192">
        <v>13.9</v>
      </c>
      <c r="AH154" s="192">
        <v>68.5</v>
      </c>
      <c r="AI154" s="192">
        <v>3.2</v>
      </c>
      <c r="AJ154" s="192">
        <v>8.1</v>
      </c>
      <c r="AK154" s="192">
        <v>57.1</v>
      </c>
      <c r="AL154" s="192">
        <v>18.399999999999999</v>
      </c>
      <c r="AM154" s="192">
        <v>16.399999999999999</v>
      </c>
      <c r="AN154" s="192">
        <v>85</v>
      </c>
      <c r="AO154" s="192">
        <v>13</v>
      </c>
      <c r="AP154" s="193">
        <v>1.1000000000000001</v>
      </c>
      <c r="AQ154" s="192">
        <v>147</v>
      </c>
      <c r="AR154" s="192">
        <v>12.5</v>
      </c>
      <c r="AS154" s="113">
        <v>101.4</v>
      </c>
      <c r="AT154" s="113">
        <v>75.5</v>
      </c>
      <c r="AU154" s="98">
        <v>1.1048158640226629</v>
      </c>
      <c r="AV154" s="98">
        <v>1.1983002832861189</v>
      </c>
      <c r="AW154" s="113">
        <v>55</v>
      </c>
      <c r="AX154" s="113">
        <v>4.5999999999999996</v>
      </c>
      <c r="AY154" s="113">
        <v>0.1</v>
      </c>
      <c r="AZ154" s="113">
        <v>5</v>
      </c>
      <c r="BA154" s="113">
        <v>12</v>
      </c>
      <c r="BB154" s="113">
        <v>0</v>
      </c>
      <c r="BC154" s="113">
        <v>36</v>
      </c>
      <c r="BD154" s="113">
        <v>53</v>
      </c>
      <c r="BE154" s="173">
        <v>12.1</v>
      </c>
      <c r="BF154" s="113">
        <v>30.5</v>
      </c>
      <c r="BG154" s="113">
        <v>4.5</v>
      </c>
      <c r="BH154" s="113">
        <v>6.7</v>
      </c>
      <c r="BI154" s="113">
        <v>4.0999999999999996</v>
      </c>
      <c r="BJ154" s="113">
        <v>8.9</v>
      </c>
      <c r="BK154" s="113">
        <v>2.9</v>
      </c>
      <c r="BL154" s="113">
        <v>3.1</v>
      </c>
      <c r="BM154" s="113">
        <v>25</v>
      </c>
      <c r="BN154" s="113">
        <v>2.1</v>
      </c>
      <c r="BO154" s="113">
        <v>78</v>
      </c>
      <c r="BP154" s="113">
        <v>96.4</v>
      </c>
      <c r="BQ154" s="113">
        <v>5.2</v>
      </c>
      <c r="BR154" s="113">
        <v>65</v>
      </c>
      <c r="BS154" s="113">
        <v>99</v>
      </c>
      <c r="BT154" s="113">
        <v>30</v>
      </c>
      <c r="BU154" s="113">
        <v>11.5</v>
      </c>
      <c r="BV154" s="113">
        <v>34</v>
      </c>
      <c r="BW154" s="113">
        <v>14.9</v>
      </c>
      <c r="BX154" s="113">
        <v>4.5999999999999996</v>
      </c>
      <c r="BY154" s="113">
        <v>95.4</v>
      </c>
      <c r="BZ154" s="113">
        <v>96.3</v>
      </c>
      <c r="CA154" s="113">
        <v>95.4</v>
      </c>
      <c r="CB154" s="113">
        <v>99.6</v>
      </c>
      <c r="CC154" s="113"/>
      <c r="CD154" s="113"/>
      <c r="CE154" s="113"/>
      <c r="CF154" s="113"/>
      <c r="CG154" s="186"/>
      <c r="CH154" s="186"/>
      <c r="CI154" s="113" t="s">
        <v>129</v>
      </c>
      <c r="CJ154" s="113" t="s">
        <v>129</v>
      </c>
      <c r="CK154" s="113" t="s">
        <v>129</v>
      </c>
    </row>
    <row r="155" spans="1:89" x14ac:dyDescent="0.2">
      <c r="A155" s="184">
        <v>158</v>
      </c>
      <c r="B155" s="36">
        <v>158</v>
      </c>
      <c r="C155" t="s">
        <v>567</v>
      </c>
      <c r="D155" s="185" t="s">
        <v>568</v>
      </c>
      <c r="E155" s="186">
        <v>10</v>
      </c>
      <c r="F155" s="187"/>
      <c r="G155" s="187"/>
      <c r="H155" s="187"/>
      <c r="I155" s="188" t="s">
        <v>87</v>
      </c>
      <c r="J155" s="188" t="s">
        <v>93</v>
      </c>
      <c r="K155" s="188" t="s">
        <v>337</v>
      </c>
      <c r="L155" s="188" t="s">
        <v>337</v>
      </c>
      <c r="M155" s="188" t="s">
        <v>337</v>
      </c>
      <c r="N155" s="188" t="s">
        <v>337</v>
      </c>
      <c r="O155" s="188" t="s">
        <v>337</v>
      </c>
      <c r="P155" s="189">
        <v>43609</v>
      </c>
      <c r="Q155" s="113" t="s">
        <v>88</v>
      </c>
      <c r="R155" s="194" t="s">
        <v>569</v>
      </c>
      <c r="S155" s="190">
        <v>10</v>
      </c>
      <c r="T155" s="113" t="s">
        <v>98</v>
      </c>
      <c r="U155" s="113">
        <v>142</v>
      </c>
      <c r="V155" s="113">
        <v>32</v>
      </c>
      <c r="W155" s="113">
        <v>15.9</v>
      </c>
      <c r="X155" s="113"/>
      <c r="Y155" s="113"/>
      <c r="Z155" s="191">
        <v>0.94791666666666663</v>
      </c>
      <c r="AA155" s="191">
        <v>0.27430555555555552</v>
      </c>
      <c r="AB155" s="113">
        <v>455.2</v>
      </c>
      <c r="AC155" s="113">
        <v>417</v>
      </c>
      <c r="AD155" s="113">
        <v>92</v>
      </c>
      <c r="AE155" s="113">
        <v>38.200000000000003</v>
      </c>
      <c r="AF155" s="113"/>
      <c r="AG155" s="192">
        <v>15</v>
      </c>
      <c r="AH155" s="192">
        <v>87.5</v>
      </c>
      <c r="AI155" s="192">
        <v>11.3</v>
      </c>
      <c r="AJ155" s="192">
        <v>6.8</v>
      </c>
      <c r="AK155" s="192">
        <v>39</v>
      </c>
      <c r="AL155" s="192">
        <v>28.4</v>
      </c>
      <c r="AM155" s="192">
        <v>25.8</v>
      </c>
      <c r="AN155" s="192">
        <v>73</v>
      </c>
      <c r="AO155" s="192">
        <v>30</v>
      </c>
      <c r="AP155" s="193">
        <v>4</v>
      </c>
      <c r="AQ155" s="192">
        <v>39</v>
      </c>
      <c r="AR155" s="192">
        <v>5.6</v>
      </c>
      <c r="AS155" s="113">
        <v>98.8</v>
      </c>
      <c r="AT155" s="113">
        <v>67.400000000000006</v>
      </c>
      <c r="AU155" s="98">
        <v>4.3165467625899279</v>
      </c>
      <c r="AV155" s="98">
        <v>4.8920863309352516</v>
      </c>
      <c r="AW155" s="113">
        <v>26</v>
      </c>
      <c r="AX155" s="113">
        <v>3.7</v>
      </c>
      <c r="AY155" s="113">
        <v>0</v>
      </c>
      <c r="AZ155" s="113">
        <v>1</v>
      </c>
      <c r="BA155" s="113">
        <v>0</v>
      </c>
      <c r="BB155" s="113">
        <v>2</v>
      </c>
      <c r="BC155" s="113">
        <v>14</v>
      </c>
      <c r="BD155" s="113">
        <v>17</v>
      </c>
      <c r="BE155" s="173">
        <v>14.6</v>
      </c>
      <c r="BF155" s="113">
        <v>28</v>
      </c>
      <c r="BG155" s="113">
        <v>2.4</v>
      </c>
      <c r="BH155" s="113">
        <v>5.6</v>
      </c>
      <c r="BI155" s="113">
        <v>1.4</v>
      </c>
      <c r="BJ155" s="113">
        <v>2</v>
      </c>
      <c r="BK155" s="113">
        <v>3</v>
      </c>
      <c r="BL155" s="113">
        <v>1.3</v>
      </c>
      <c r="BM155" s="113">
        <v>8</v>
      </c>
      <c r="BN155" s="113">
        <v>1.2</v>
      </c>
      <c r="BO155" s="113">
        <v>91</v>
      </c>
      <c r="BP155" s="113">
        <v>97.3</v>
      </c>
      <c r="BQ155" s="113">
        <v>0</v>
      </c>
      <c r="BR155" s="113">
        <v>61</v>
      </c>
      <c r="BS155" s="113">
        <v>106</v>
      </c>
      <c r="BT155" s="113">
        <v>47</v>
      </c>
      <c r="BU155" s="113">
        <v>0.3</v>
      </c>
      <c r="BV155" s="113">
        <v>75</v>
      </c>
      <c r="BW155" s="113">
        <v>7.7</v>
      </c>
      <c r="BX155" s="113">
        <v>2.8</v>
      </c>
      <c r="BY155" s="113">
        <v>67.3</v>
      </c>
      <c r="BZ155" s="113">
        <v>100</v>
      </c>
      <c r="CA155" s="113">
        <v>67.3</v>
      </c>
      <c r="CB155" s="113">
        <v>100</v>
      </c>
      <c r="CC155" s="113"/>
      <c r="CD155" s="113"/>
      <c r="CE155" s="113" t="s">
        <v>79</v>
      </c>
      <c r="CF155" s="113"/>
      <c r="CG155" s="186"/>
      <c r="CH155" s="186"/>
      <c r="CI155" s="113">
        <v>10</v>
      </c>
      <c r="CJ155" s="113">
        <v>8</v>
      </c>
      <c r="CK155" s="173">
        <v>0</v>
      </c>
    </row>
    <row r="156" spans="1:89" x14ac:dyDescent="0.2">
      <c r="A156" s="184">
        <v>159</v>
      </c>
      <c r="B156" s="36">
        <v>159</v>
      </c>
      <c r="C156" t="s">
        <v>570</v>
      </c>
      <c r="D156" s="185" t="s">
        <v>571</v>
      </c>
      <c r="E156" s="186">
        <v>5</v>
      </c>
      <c r="F156" s="187"/>
      <c r="G156" s="187"/>
      <c r="H156" s="187"/>
      <c r="I156" s="188" t="s">
        <v>87</v>
      </c>
      <c r="J156" s="188" t="s">
        <v>94</v>
      </c>
      <c r="K156" s="188" t="s">
        <v>139</v>
      </c>
      <c r="L156" s="188" t="s">
        <v>337</v>
      </c>
      <c r="M156" s="188" t="s">
        <v>337</v>
      </c>
      <c r="N156" s="188" t="s">
        <v>337</v>
      </c>
      <c r="O156" s="188" t="s">
        <v>337</v>
      </c>
      <c r="P156" s="189">
        <v>43608</v>
      </c>
      <c r="Q156" s="113" t="s">
        <v>88</v>
      </c>
      <c r="R156" s="194" t="s">
        <v>572</v>
      </c>
      <c r="S156" s="190">
        <v>5</v>
      </c>
      <c r="T156" s="113" t="s">
        <v>98</v>
      </c>
      <c r="U156" s="113">
        <v>103</v>
      </c>
      <c r="V156" s="113">
        <v>15</v>
      </c>
      <c r="W156" s="113">
        <v>14.1</v>
      </c>
      <c r="X156" s="113"/>
      <c r="Y156" s="113"/>
      <c r="Z156" s="191">
        <v>0.79166666666666663</v>
      </c>
      <c r="AA156" s="191">
        <v>0.52777777777777779</v>
      </c>
      <c r="AB156" s="113">
        <v>618</v>
      </c>
      <c r="AC156" s="113">
        <v>600</v>
      </c>
      <c r="AD156" s="113">
        <v>97</v>
      </c>
      <c r="AE156" s="113">
        <v>363.9</v>
      </c>
      <c r="AF156" s="113"/>
      <c r="AG156" s="192">
        <v>96.4</v>
      </c>
      <c r="AH156" s="192">
        <v>77</v>
      </c>
      <c r="AI156" s="192">
        <v>43.4</v>
      </c>
      <c r="AJ156" s="192">
        <v>1.9</v>
      </c>
      <c r="AK156" s="192">
        <v>53</v>
      </c>
      <c r="AL156" s="192">
        <v>24.6</v>
      </c>
      <c r="AM156" s="192">
        <v>20.5</v>
      </c>
      <c r="AN156" s="192">
        <v>56</v>
      </c>
      <c r="AO156" s="192">
        <v>24</v>
      </c>
      <c r="AP156" s="193">
        <v>2.2999999999999998</v>
      </c>
      <c r="AQ156" s="192">
        <v>126</v>
      </c>
      <c r="AR156" s="192">
        <v>12.6</v>
      </c>
      <c r="AS156" s="113">
        <v>76.5</v>
      </c>
      <c r="AT156" s="113">
        <v>77.599999999999994</v>
      </c>
      <c r="AU156" s="98">
        <v>2.4</v>
      </c>
      <c r="AV156" s="98">
        <v>2.63</v>
      </c>
      <c r="AW156" s="113">
        <v>0</v>
      </c>
      <c r="AX156" s="113">
        <v>0</v>
      </c>
      <c r="AY156" s="113">
        <v>0</v>
      </c>
      <c r="AZ156" s="113">
        <v>9</v>
      </c>
      <c r="BA156" s="113">
        <v>11</v>
      </c>
      <c r="BB156" s="113">
        <v>0</v>
      </c>
      <c r="BC156" s="113">
        <v>173</v>
      </c>
      <c r="BD156" s="113">
        <v>193</v>
      </c>
      <c r="BE156" s="173">
        <v>17.899999999999999</v>
      </c>
      <c r="BF156" s="113">
        <v>27.8</v>
      </c>
      <c r="BG156" s="113">
        <v>19.3</v>
      </c>
      <c r="BH156" s="113">
        <v>15.1</v>
      </c>
      <c r="BI156" s="113">
        <v>20.399999999999999</v>
      </c>
      <c r="BJ156" s="113">
        <v>25.1</v>
      </c>
      <c r="BK156" s="113">
        <v>15.5</v>
      </c>
      <c r="BL156" s="113">
        <v>0.1</v>
      </c>
      <c r="BM156" s="113">
        <v>41</v>
      </c>
      <c r="BN156" s="113">
        <v>4.0999999999999996</v>
      </c>
      <c r="BO156" s="113">
        <v>87</v>
      </c>
      <c r="BP156" s="113">
        <v>96.8</v>
      </c>
      <c r="BQ156" s="113">
        <v>0</v>
      </c>
      <c r="BR156" s="113">
        <v>91</v>
      </c>
      <c r="BS156" s="113">
        <v>129</v>
      </c>
      <c r="BT156" s="113">
        <v>65</v>
      </c>
      <c r="BU156" s="113">
        <v>5.5</v>
      </c>
      <c r="BV156" s="113">
        <v>24.4</v>
      </c>
      <c r="BW156" s="113">
        <v>11.8</v>
      </c>
      <c r="BX156" s="113">
        <v>3.5</v>
      </c>
      <c r="BY156" s="113">
        <v>50.2</v>
      </c>
      <c r="BZ156" s="113">
        <v>66.2</v>
      </c>
      <c r="CA156" s="113">
        <v>69.5</v>
      </c>
      <c r="CB156" s="113">
        <v>50.2</v>
      </c>
      <c r="CC156" s="113"/>
      <c r="CD156" s="113"/>
      <c r="CE156" s="113"/>
      <c r="CF156" s="113"/>
      <c r="CG156" s="186"/>
      <c r="CH156" s="186"/>
      <c r="CI156" s="113">
        <v>9</v>
      </c>
      <c r="CJ156" s="113">
        <v>9</v>
      </c>
      <c r="CK156" s="173">
        <v>0</v>
      </c>
    </row>
    <row r="157" spans="1:89" x14ac:dyDescent="0.2">
      <c r="A157" s="184">
        <v>160</v>
      </c>
      <c r="B157" s="36">
        <v>160</v>
      </c>
      <c r="C157" t="s">
        <v>573</v>
      </c>
      <c r="D157" s="185" t="s">
        <v>574</v>
      </c>
      <c r="E157" s="186">
        <v>5</v>
      </c>
      <c r="F157" s="187"/>
      <c r="G157" s="187"/>
      <c r="H157" s="187"/>
      <c r="I157" s="188" t="s">
        <v>94</v>
      </c>
      <c r="J157" s="188" t="s">
        <v>96</v>
      </c>
      <c r="K157" s="188" t="s">
        <v>337</v>
      </c>
      <c r="L157" s="188" t="s">
        <v>337</v>
      </c>
      <c r="M157" s="188" t="s">
        <v>337</v>
      </c>
      <c r="N157" s="188" t="s">
        <v>337</v>
      </c>
      <c r="O157" s="188" t="s">
        <v>337</v>
      </c>
      <c r="P157" s="189">
        <v>43607</v>
      </c>
      <c r="Q157" s="113" t="s">
        <v>88</v>
      </c>
      <c r="R157" s="194" t="s">
        <v>575</v>
      </c>
      <c r="S157" s="190">
        <v>5</v>
      </c>
      <c r="T157" s="113" t="s">
        <v>90</v>
      </c>
      <c r="U157" s="113">
        <v>112</v>
      </c>
      <c r="V157" s="113">
        <v>17</v>
      </c>
      <c r="W157" s="113">
        <v>13.6</v>
      </c>
      <c r="X157" s="113"/>
      <c r="Y157" s="113"/>
      <c r="Z157" s="191">
        <v>0.86458333333333337</v>
      </c>
      <c r="AA157" s="191">
        <v>0.36874999999999997</v>
      </c>
      <c r="AB157" s="113">
        <v>651.70000000000005</v>
      </c>
      <c r="AC157" s="113">
        <v>624</v>
      </c>
      <c r="AD157" s="113">
        <v>96</v>
      </c>
      <c r="AE157" s="113">
        <v>27.7</v>
      </c>
      <c r="AF157" s="113"/>
      <c r="AG157" s="192">
        <v>74</v>
      </c>
      <c r="AH157" s="192">
        <v>114</v>
      </c>
      <c r="AI157" s="192">
        <v>14</v>
      </c>
      <c r="AJ157" s="192">
        <v>5.4</v>
      </c>
      <c r="AK157" s="192">
        <v>58.7</v>
      </c>
      <c r="AL157" s="192">
        <v>11.8</v>
      </c>
      <c r="AM157" s="192">
        <v>24.2</v>
      </c>
      <c r="AN157" s="192">
        <v>93</v>
      </c>
      <c r="AO157" s="192">
        <v>31</v>
      </c>
      <c r="AP157" s="193">
        <v>2.9</v>
      </c>
      <c r="AQ157" s="192">
        <v>165</v>
      </c>
      <c r="AR157" s="192">
        <v>15.9</v>
      </c>
      <c r="AS157" s="113">
        <v>117.2</v>
      </c>
      <c r="AT157" s="113">
        <v>70.5</v>
      </c>
      <c r="AU157" s="98">
        <v>2.9807692307692308</v>
      </c>
      <c r="AV157" s="98">
        <v>3.2596153846153846</v>
      </c>
      <c r="AW157" s="113">
        <v>143</v>
      </c>
      <c r="AX157" s="113">
        <v>13.8</v>
      </c>
      <c r="AY157" s="113">
        <v>0</v>
      </c>
      <c r="AZ157" s="113">
        <v>0</v>
      </c>
      <c r="BA157" s="113">
        <v>14</v>
      </c>
      <c r="BB157" s="113">
        <v>1</v>
      </c>
      <c r="BC157" s="113">
        <v>60</v>
      </c>
      <c r="BD157" s="113">
        <v>75</v>
      </c>
      <c r="BE157" s="173">
        <v>12.4</v>
      </c>
      <c r="BF157" s="113">
        <v>21.6</v>
      </c>
      <c r="BG157" s="113">
        <v>7.2</v>
      </c>
      <c r="BH157" s="113">
        <v>7.9</v>
      </c>
      <c r="BI157" s="113">
        <v>7</v>
      </c>
      <c r="BJ157" s="113">
        <v>11.2</v>
      </c>
      <c r="BK157" s="113">
        <v>7.1</v>
      </c>
      <c r="BL157" s="113">
        <v>7.3</v>
      </c>
      <c r="BM157" s="113">
        <v>28</v>
      </c>
      <c r="BN157" s="113">
        <v>2.7</v>
      </c>
      <c r="BO157" s="113">
        <v>92</v>
      </c>
      <c r="BP157" s="113">
        <v>98.1</v>
      </c>
      <c r="BQ157" s="113">
        <v>0.1</v>
      </c>
      <c r="BR157" s="113">
        <v>81</v>
      </c>
      <c r="BS157" s="113">
        <v>113</v>
      </c>
      <c r="BT157" s="113">
        <v>54</v>
      </c>
      <c r="BU157" s="113">
        <v>116.4</v>
      </c>
      <c r="BV157" s="113">
        <v>66.099999999999994</v>
      </c>
      <c r="BW157" s="113">
        <v>18.7</v>
      </c>
      <c r="BX157" s="113">
        <v>3.4</v>
      </c>
      <c r="BY157" s="113">
        <v>94.6</v>
      </c>
      <c r="BZ157" s="113">
        <v>94.6</v>
      </c>
      <c r="CA157" s="113">
        <v>97</v>
      </c>
      <c r="CB157" s="113">
        <v>97.9</v>
      </c>
      <c r="CC157" s="113"/>
      <c r="CD157" s="113"/>
      <c r="CE157" s="113"/>
      <c r="CF157" s="113"/>
      <c r="CG157" s="186"/>
      <c r="CH157" s="186"/>
      <c r="CI157" s="113">
        <v>9</v>
      </c>
      <c r="CJ157" s="113">
        <v>9</v>
      </c>
      <c r="CK157" s="173">
        <v>0</v>
      </c>
    </row>
    <row r="158" spans="1:89" x14ac:dyDescent="0.2">
      <c r="A158" s="184">
        <v>161</v>
      </c>
      <c r="B158" s="36">
        <v>161</v>
      </c>
      <c r="C158" t="s">
        <v>576</v>
      </c>
      <c r="D158" s="185" t="s">
        <v>577</v>
      </c>
      <c r="E158" s="186">
        <v>6</v>
      </c>
      <c r="F158" s="187"/>
      <c r="G158" s="187"/>
      <c r="H158" s="187"/>
      <c r="I158" s="188" t="s">
        <v>94</v>
      </c>
      <c r="J158" s="188" t="s">
        <v>87</v>
      </c>
      <c r="K158" s="188" t="s">
        <v>337</v>
      </c>
      <c r="L158" s="188" t="s">
        <v>337</v>
      </c>
      <c r="M158" s="188" t="s">
        <v>337</v>
      </c>
      <c r="N158" s="188" t="s">
        <v>337</v>
      </c>
      <c r="O158" s="188" t="s">
        <v>337</v>
      </c>
      <c r="P158" s="189">
        <v>43602</v>
      </c>
      <c r="Q158" s="113" t="s">
        <v>88</v>
      </c>
      <c r="R158" s="194" t="s">
        <v>578</v>
      </c>
      <c r="S158" s="190">
        <v>6</v>
      </c>
      <c r="T158" s="113" t="s">
        <v>98</v>
      </c>
      <c r="U158" s="113">
        <v>123</v>
      </c>
      <c r="V158" s="113"/>
      <c r="W158" s="113"/>
      <c r="X158" s="113"/>
      <c r="Y158" s="113"/>
      <c r="Z158" s="191">
        <v>0.86805555555555547</v>
      </c>
      <c r="AA158" s="191">
        <v>0.29722222222222222</v>
      </c>
      <c r="AB158" s="113">
        <v>607.6</v>
      </c>
      <c r="AC158" s="113">
        <v>545.5</v>
      </c>
      <c r="AD158" s="113">
        <v>90</v>
      </c>
      <c r="AE158" s="113">
        <v>62.1</v>
      </c>
      <c r="AF158" s="113"/>
      <c r="AG158" s="192">
        <v>10.5</v>
      </c>
      <c r="AH158" s="192">
        <v>59</v>
      </c>
      <c r="AI158" s="192">
        <v>11.8</v>
      </c>
      <c r="AJ158" s="192">
        <v>10.3</v>
      </c>
      <c r="AK158" s="192">
        <v>51.5</v>
      </c>
      <c r="AL158" s="192">
        <v>17</v>
      </c>
      <c r="AM158" s="192">
        <v>21.3</v>
      </c>
      <c r="AN158" s="192">
        <v>80</v>
      </c>
      <c r="AO158" s="192">
        <v>22</v>
      </c>
      <c r="AP158" s="193">
        <v>2.2000000000000002</v>
      </c>
      <c r="AQ158" s="192">
        <v>121</v>
      </c>
      <c r="AR158" s="192">
        <v>13.3</v>
      </c>
      <c r="AS158" s="113">
        <v>101.3</v>
      </c>
      <c r="AT158" s="113">
        <v>68.5</v>
      </c>
      <c r="AU158" s="98">
        <v>2.4197983501374885</v>
      </c>
      <c r="AV158" s="98">
        <v>2.6617781851512374</v>
      </c>
      <c r="AW158" s="113">
        <v>0</v>
      </c>
      <c r="AX158" s="113">
        <v>0</v>
      </c>
      <c r="AY158" s="113">
        <v>0</v>
      </c>
      <c r="AZ158" s="113">
        <v>6</v>
      </c>
      <c r="BA158" s="113">
        <v>2</v>
      </c>
      <c r="BB158" s="113">
        <v>4</v>
      </c>
      <c r="BC158" s="113">
        <v>60</v>
      </c>
      <c r="BD158" s="113">
        <v>72</v>
      </c>
      <c r="BE158" s="173">
        <v>12.3</v>
      </c>
      <c r="BF158" s="113">
        <v>26.1</v>
      </c>
      <c r="BG158" s="113">
        <v>7.9</v>
      </c>
      <c r="BH158" s="113">
        <v>8.8000000000000007</v>
      </c>
      <c r="BI158" s="113">
        <v>7.7</v>
      </c>
      <c r="BJ158" s="113">
        <v>4.5999999999999996</v>
      </c>
      <c r="BK158" s="113">
        <v>37.9</v>
      </c>
      <c r="BL158" s="113">
        <v>6.9</v>
      </c>
      <c r="BM158" s="113">
        <v>23</v>
      </c>
      <c r="BN158" s="113">
        <v>2.5</v>
      </c>
      <c r="BO158" s="113">
        <v>90</v>
      </c>
      <c r="BP158" s="113">
        <v>96.9</v>
      </c>
      <c r="BQ158" s="113">
        <v>0</v>
      </c>
      <c r="BR158" s="113">
        <v>77</v>
      </c>
      <c r="BS158" s="113">
        <v>119</v>
      </c>
      <c r="BT158" s="113">
        <v>58</v>
      </c>
      <c r="BU158" s="113">
        <v>90.1</v>
      </c>
      <c r="BV158" s="113">
        <v>23.3</v>
      </c>
      <c r="BW158" s="113">
        <v>21.9</v>
      </c>
      <c r="BX158" s="113">
        <v>3.2</v>
      </c>
      <c r="BY158" s="113">
        <v>97.6</v>
      </c>
      <c r="BZ158" s="113">
        <v>100</v>
      </c>
      <c r="CA158" s="113">
        <v>97.6</v>
      </c>
      <c r="CB158" s="113">
        <v>100</v>
      </c>
      <c r="CC158" s="113" t="s">
        <v>77</v>
      </c>
      <c r="CD158" s="113"/>
      <c r="CE158" s="113"/>
      <c r="CF158" s="113"/>
      <c r="CG158" s="186"/>
      <c r="CH158" s="186"/>
      <c r="CI158" s="113">
        <v>10</v>
      </c>
      <c r="CJ158" s="113">
        <v>10</v>
      </c>
      <c r="CK158" s="113">
        <v>0</v>
      </c>
    </row>
    <row r="159" spans="1:89" x14ac:dyDescent="0.2">
      <c r="A159" s="184">
        <v>162</v>
      </c>
      <c r="B159" s="36">
        <v>162</v>
      </c>
      <c r="C159" t="s">
        <v>579</v>
      </c>
      <c r="D159" s="185" t="s">
        <v>580</v>
      </c>
      <c r="E159" s="186">
        <v>6</v>
      </c>
      <c r="F159" s="187"/>
      <c r="G159" s="187"/>
      <c r="H159" s="187"/>
      <c r="I159" s="188" t="s">
        <v>93</v>
      </c>
      <c r="J159" s="188" t="s">
        <v>94</v>
      </c>
      <c r="K159" s="188" t="s">
        <v>139</v>
      </c>
      <c r="L159" s="188" t="s">
        <v>228</v>
      </c>
      <c r="M159" s="188" t="s">
        <v>87</v>
      </c>
      <c r="N159" s="188" t="s">
        <v>337</v>
      </c>
      <c r="O159" s="188" t="s">
        <v>337</v>
      </c>
      <c r="P159" s="189">
        <v>43595</v>
      </c>
      <c r="Q159" s="113" t="s">
        <v>88</v>
      </c>
      <c r="R159" s="194" t="s">
        <v>581</v>
      </c>
      <c r="S159" s="190">
        <v>6</v>
      </c>
      <c r="T159" s="113" t="s">
        <v>90</v>
      </c>
      <c r="U159" s="113">
        <v>111</v>
      </c>
      <c r="V159" s="113">
        <v>21</v>
      </c>
      <c r="W159" s="113">
        <v>17</v>
      </c>
      <c r="X159" s="113"/>
      <c r="Y159" s="113"/>
      <c r="Z159" s="191">
        <v>0.83333333333333337</v>
      </c>
      <c r="AA159" s="191">
        <v>0.26319444444444445</v>
      </c>
      <c r="AB159" s="113">
        <v>605</v>
      </c>
      <c r="AC159" s="113">
        <v>489.5</v>
      </c>
      <c r="AD159" s="113">
        <v>81</v>
      </c>
      <c r="AE159" s="113">
        <v>115.5</v>
      </c>
      <c r="AF159" s="113"/>
      <c r="AG159" s="192">
        <v>14.9</v>
      </c>
      <c r="AH159" s="192">
        <v>203</v>
      </c>
      <c r="AI159" s="192">
        <v>21</v>
      </c>
      <c r="AJ159" s="192">
        <v>5</v>
      </c>
      <c r="AK159" s="192">
        <v>50.9</v>
      </c>
      <c r="AL159" s="192">
        <v>24.1</v>
      </c>
      <c r="AM159" s="192">
        <v>20</v>
      </c>
      <c r="AN159" s="192">
        <v>49</v>
      </c>
      <c r="AO159" s="192">
        <v>16</v>
      </c>
      <c r="AP159" s="193">
        <v>1.6</v>
      </c>
      <c r="AQ159" s="192">
        <v>41</v>
      </c>
      <c r="AR159" s="192">
        <v>5</v>
      </c>
      <c r="AS159" s="113">
        <v>69</v>
      </c>
      <c r="AT159" s="113">
        <v>75</v>
      </c>
      <c r="AU159" s="98">
        <v>1.9611848825331972</v>
      </c>
      <c r="AV159" s="98">
        <v>2.1573033707865168</v>
      </c>
      <c r="AW159" s="113">
        <v>22</v>
      </c>
      <c r="AX159" s="113">
        <v>2.7</v>
      </c>
      <c r="AY159" s="113">
        <v>0.5</v>
      </c>
      <c r="AZ159" s="113">
        <v>0</v>
      </c>
      <c r="BA159" s="113">
        <v>1</v>
      </c>
      <c r="BB159" s="113">
        <v>2</v>
      </c>
      <c r="BC159" s="113">
        <v>29</v>
      </c>
      <c r="BD159" s="113">
        <v>32</v>
      </c>
      <c r="BE159" s="113">
        <v>14</v>
      </c>
      <c r="BF159" s="113">
        <v>20.3</v>
      </c>
      <c r="BG159" s="113">
        <v>3.9</v>
      </c>
      <c r="BH159" s="113">
        <v>11</v>
      </c>
      <c r="BI159" s="113">
        <v>2.1</v>
      </c>
      <c r="BJ159" s="113">
        <v>3.9</v>
      </c>
      <c r="BK159" s="113">
        <v>5.2</v>
      </c>
      <c r="BL159" s="113">
        <v>3.7</v>
      </c>
      <c r="BM159" s="113">
        <v>10</v>
      </c>
      <c r="BN159" s="113">
        <v>1.2</v>
      </c>
      <c r="BO159" s="113">
        <v>92</v>
      </c>
      <c r="BP159" s="113">
        <v>97.7</v>
      </c>
      <c r="BQ159" s="113">
        <v>0</v>
      </c>
      <c r="BR159" s="113">
        <v>81</v>
      </c>
      <c r="BS159" s="113">
        <v>112</v>
      </c>
      <c r="BT159" s="113">
        <v>61</v>
      </c>
      <c r="BU159" s="113">
        <v>7.8</v>
      </c>
      <c r="BV159" s="113">
        <v>30.4</v>
      </c>
      <c r="BW159" s="113">
        <v>2.7</v>
      </c>
      <c r="BX159" s="113">
        <v>3.8</v>
      </c>
      <c r="BY159" s="113">
        <v>62.9</v>
      </c>
      <c r="BZ159" s="113">
        <v>99.1</v>
      </c>
      <c r="CA159" s="113">
        <v>78</v>
      </c>
      <c r="CB159" s="113">
        <v>62.9</v>
      </c>
      <c r="CC159" s="113"/>
      <c r="CD159" s="113"/>
      <c r="CE159" s="113"/>
      <c r="CF159" s="113"/>
      <c r="CG159" s="113"/>
      <c r="CH159" s="186" t="s">
        <v>582</v>
      </c>
      <c r="CI159" s="113" t="s">
        <v>129</v>
      </c>
      <c r="CJ159" s="113">
        <v>10</v>
      </c>
      <c r="CK159" s="113">
        <v>4</v>
      </c>
    </row>
    <row r="160" spans="1:89" x14ac:dyDescent="0.2">
      <c r="A160" s="184">
        <v>163</v>
      </c>
      <c r="B160" s="36">
        <v>163</v>
      </c>
      <c r="C160" t="s">
        <v>583</v>
      </c>
      <c r="D160" s="185" t="s">
        <v>584</v>
      </c>
      <c r="E160" s="186">
        <v>8</v>
      </c>
      <c r="F160" s="187"/>
      <c r="G160" s="187"/>
      <c r="H160" s="187"/>
      <c r="I160" s="188" t="s">
        <v>87</v>
      </c>
      <c r="J160" s="188" t="s">
        <v>93</v>
      </c>
      <c r="K160" s="188" t="s">
        <v>94</v>
      </c>
      <c r="L160" s="188" t="s">
        <v>139</v>
      </c>
      <c r="M160" s="188" t="s">
        <v>115</v>
      </c>
      <c r="N160" s="188" t="s">
        <v>235</v>
      </c>
      <c r="O160" s="188" t="s">
        <v>96</v>
      </c>
      <c r="P160" s="189">
        <v>43588</v>
      </c>
      <c r="Q160" s="113" t="s">
        <v>88</v>
      </c>
      <c r="R160" s="194" t="s">
        <v>585</v>
      </c>
      <c r="S160" s="190">
        <v>8</v>
      </c>
      <c r="T160" s="113" t="s">
        <v>90</v>
      </c>
      <c r="U160" s="113">
        <v>141</v>
      </c>
      <c r="V160" s="113">
        <v>36</v>
      </c>
      <c r="W160" s="113">
        <v>18.100000000000001</v>
      </c>
      <c r="X160" s="113"/>
      <c r="Y160" s="113"/>
      <c r="Z160" s="191">
        <v>0.90208333333333324</v>
      </c>
      <c r="AA160" s="191">
        <v>0.3354166666666667</v>
      </c>
      <c r="AB160" s="113">
        <v>613.5</v>
      </c>
      <c r="AC160" s="113">
        <v>584.5</v>
      </c>
      <c r="AD160" s="113">
        <v>95</v>
      </c>
      <c r="AE160" s="113">
        <v>29</v>
      </c>
      <c r="AF160" s="113"/>
      <c r="AG160" s="192">
        <v>10.5</v>
      </c>
      <c r="AH160" s="192">
        <v>64</v>
      </c>
      <c r="AI160" s="192">
        <v>6.3</v>
      </c>
      <c r="AJ160" s="192">
        <v>4.9000000000000004</v>
      </c>
      <c r="AK160" s="192">
        <v>55.5</v>
      </c>
      <c r="AL160" s="192">
        <v>16</v>
      </c>
      <c r="AM160" s="192">
        <v>23.6</v>
      </c>
      <c r="AN160" s="192">
        <v>98</v>
      </c>
      <c r="AO160" s="192">
        <v>33</v>
      </c>
      <c r="AP160" s="193">
        <v>3.2</v>
      </c>
      <c r="AQ160" s="192">
        <v>109</v>
      </c>
      <c r="AR160" s="192">
        <v>11.2</v>
      </c>
      <c r="AS160" s="113">
        <v>121.6</v>
      </c>
      <c r="AT160" s="113">
        <v>71.5</v>
      </c>
      <c r="AU160" s="98">
        <v>3.3875106928999146</v>
      </c>
      <c r="AV160" s="98">
        <v>3.7159965782720272</v>
      </c>
      <c r="AW160" s="113">
        <v>30</v>
      </c>
      <c r="AX160" s="113">
        <v>3.1</v>
      </c>
      <c r="AY160" s="113">
        <v>1</v>
      </c>
      <c r="AZ160" s="113">
        <v>6</v>
      </c>
      <c r="BA160" s="113">
        <v>0</v>
      </c>
      <c r="BB160" s="113">
        <v>3</v>
      </c>
      <c r="BC160" s="113">
        <v>13</v>
      </c>
      <c r="BD160" s="113">
        <v>22</v>
      </c>
      <c r="BE160" s="173">
        <v>12.1</v>
      </c>
      <c r="BF160" s="113">
        <v>16.3</v>
      </c>
      <c r="BG160" s="113">
        <v>2.2999999999999998</v>
      </c>
      <c r="BH160" s="113">
        <v>3.9</v>
      </c>
      <c r="BI160" s="113">
        <v>1.7</v>
      </c>
      <c r="BJ160" s="113">
        <v>2.8</v>
      </c>
      <c r="BK160" s="113">
        <v>2</v>
      </c>
      <c r="BL160" s="113">
        <v>5.4</v>
      </c>
      <c r="BM160" s="113">
        <v>11</v>
      </c>
      <c r="BN160" s="113">
        <v>1.1000000000000001</v>
      </c>
      <c r="BO160" s="113">
        <v>91</v>
      </c>
      <c r="BP160" s="113">
        <v>96.4</v>
      </c>
      <c r="BQ160" s="113">
        <v>0</v>
      </c>
      <c r="BR160" s="113">
        <v>67</v>
      </c>
      <c r="BS160" s="113">
        <v>109</v>
      </c>
      <c r="BT160" s="113">
        <v>46</v>
      </c>
      <c r="BU160" s="113">
        <v>0.5</v>
      </c>
      <c r="BV160" s="113">
        <v>50</v>
      </c>
      <c r="BW160" s="113">
        <v>5.7</v>
      </c>
      <c r="BX160" s="113">
        <v>3.6</v>
      </c>
      <c r="BY160" s="113">
        <v>33</v>
      </c>
      <c r="BZ160" s="113">
        <v>97.9</v>
      </c>
      <c r="CA160" s="113">
        <v>96</v>
      </c>
      <c r="CB160" s="113">
        <v>33</v>
      </c>
      <c r="CC160" s="113" t="s">
        <v>136</v>
      </c>
      <c r="CD160" s="113"/>
      <c r="CE160" s="113"/>
      <c r="CF160" s="113"/>
      <c r="CG160" s="186"/>
      <c r="CH160" s="186"/>
      <c r="CI160" s="113">
        <v>10</v>
      </c>
      <c r="CJ160" s="113">
        <v>10</v>
      </c>
      <c r="CK160" s="113">
        <v>5</v>
      </c>
    </row>
    <row r="161" spans="1:89" x14ac:dyDescent="0.2">
      <c r="A161" s="184">
        <v>164</v>
      </c>
      <c r="B161" s="36">
        <v>164</v>
      </c>
      <c r="C161" t="s">
        <v>586</v>
      </c>
      <c r="D161" s="185" t="s">
        <v>587</v>
      </c>
      <c r="E161" s="186">
        <v>10</v>
      </c>
      <c r="F161" s="187"/>
      <c r="G161" s="187"/>
      <c r="H161" s="187"/>
      <c r="I161" s="188" t="s">
        <v>235</v>
      </c>
      <c r="J161" s="188" t="s">
        <v>93</v>
      </c>
      <c r="K161" s="188" t="s">
        <v>87</v>
      </c>
      <c r="L161" s="188" t="s">
        <v>337</v>
      </c>
      <c r="M161" s="188" t="s">
        <v>337</v>
      </c>
      <c r="N161" s="188" t="s">
        <v>337</v>
      </c>
      <c r="O161" s="188" t="s">
        <v>337</v>
      </c>
      <c r="P161" s="189">
        <v>43587</v>
      </c>
      <c r="Q161" s="113" t="s">
        <v>88</v>
      </c>
      <c r="R161" s="194" t="s">
        <v>588</v>
      </c>
      <c r="S161" s="190">
        <v>10</v>
      </c>
      <c r="T161" s="113" t="s">
        <v>90</v>
      </c>
      <c r="U161" s="113">
        <v>152</v>
      </c>
      <c r="V161" s="113">
        <v>40</v>
      </c>
      <c r="W161" s="113">
        <v>17.3</v>
      </c>
      <c r="X161" s="113"/>
      <c r="Y161" s="113"/>
      <c r="Z161" s="191">
        <v>0.96805555555555556</v>
      </c>
      <c r="AA161" s="191">
        <v>0.3972222222222222</v>
      </c>
      <c r="AB161" s="113">
        <v>554</v>
      </c>
      <c r="AC161" s="113">
        <v>521</v>
      </c>
      <c r="AD161" s="113">
        <v>94</v>
      </c>
      <c r="AE161" s="113">
        <v>33</v>
      </c>
      <c r="AF161" s="113"/>
      <c r="AG161" s="192">
        <v>63</v>
      </c>
      <c r="AH161" s="192">
        <v>50</v>
      </c>
      <c r="AI161" s="192">
        <v>15.6</v>
      </c>
      <c r="AJ161" s="192">
        <v>2.1</v>
      </c>
      <c r="AK161" s="192">
        <v>47.5</v>
      </c>
      <c r="AL161" s="192">
        <v>23.2</v>
      </c>
      <c r="AM161" s="192">
        <v>27.2</v>
      </c>
      <c r="AN161" s="192">
        <v>82</v>
      </c>
      <c r="AO161" s="192">
        <v>33</v>
      </c>
      <c r="AP161" s="193">
        <v>3.6</v>
      </c>
      <c r="AQ161" s="192">
        <v>67</v>
      </c>
      <c r="AR161" s="192">
        <v>7.7</v>
      </c>
      <c r="AS161" s="113">
        <v>109.2</v>
      </c>
      <c r="AT161" s="113">
        <v>70.7</v>
      </c>
      <c r="AU161" s="98">
        <v>3.8003838771593088</v>
      </c>
      <c r="AV161" s="98">
        <v>4.2149712092130516</v>
      </c>
      <c r="AW161" s="113">
        <v>11</v>
      </c>
      <c r="AX161" s="113">
        <v>1.3</v>
      </c>
      <c r="AY161" s="113">
        <v>0.2</v>
      </c>
      <c r="AZ161" s="113">
        <v>2</v>
      </c>
      <c r="BA161" s="113">
        <v>11</v>
      </c>
      <c r="BB161" s="113">
        <v>5</v>
      </c>
      <c r="BC161" s="113">
        <v>21</v>
      </c>
      <c r="BD161" s="113">
        <v>39</v>
      </c>
      <c r="BE161" s="173">
        <v>13.4</v>
      </c>
      <c r="BF161" s="113">
        <v>15.5</v>
      </c>
      <c r="BG161" s="113">
        <v>4.5</v>
      </c>
      <c r="BH161" s="113">
        <v>2.1</v>
      </c>
      <c r="BI161" s="113">
        <v>5.4</v>
      </c>
      <c r="BJ161" s="113">
        <v>12.6</v>
      </c>
      <c r="BK161" s="113">
        <v>2</v>
      </c>
      <c r="BL161" s="113">
        <v>7.3</v>
      </c>
      <c r="BM161" s="113">
        <v>13</v>
      </c>
      <c r="BN161" s="113">
        <v>1.5</v>
      </c>
      <c r="BO161" s="113">
        <v>92</v>
      </c>
      <c r="BP161" s="113">
        <v>96.4</v>
      </c>
      <c r="BQ161" s="113">
        <v>0</v>
      </c>
      <c r="BR161" s="113">
        <v>70</v>
      </c>
      <c r="BS161" s="113">
        <v>106</v>
      </c>
      <c r="BT161" s="113">
        <v>48</v>
      </c>
      <c r="BU161" s="113">
        <v>0.3</v>
      </c>
      <c r="BV161" s="113">
        <v>33.299999999999997</v>
      </c>
      <c r="BW161" s="113">
        <v>9.1999999999999993</v>
      </c>
      <c r="BX161" s="113">
        <v>3.5</v>
      </c>
      <c r="BY161" s="113">
        <v>95.9</v>
      </c>
      <c r="BZ161" s="113">
        <v>95.9</v>
      </c>
      <c r="CA161" s="113">
        <v>100</v>
      </c>
      <c r="CB161" s="113">
        <v>100</v>
      </c>
      <c r="CC161" s="113"/>
      <c r="CD161" s="113"/>
      <c r="CE161" s="113" t="s">
        <v>79</v>
      </c>
      <c r="CF161" s="113"/>
      <c r="CG161" s="186"/>
      <c r="CH161" s="186"/>
      <c r="CI161" s="113">
        <v>9</v>
      </c>
      <c r="CJ161" s="113">
        <v>8</v>
      </c>
      <c r="CK161" s="113">
        <v>5</v>
      </c>
    </row>
    <row r="162" spans="1:89" x14ac:dyDescent="0.2">
      <c r="A162" s="184">
        <v>165</v>
      </c>
      <c r="B162" s="36">
        <v>165</v>
      </c>
      <c r="C162" t="s">
        <v>589</v>
      </c>
      <c r="D162" s="185" t="s">
        <v>590</v>
      </c>
      <c r="E162" s="186">
        <v>8</v>
      </c>
      <c r="F162" s="187"/>
      <c r="G162" s="187"/>
      <c r="H162" s="187"/>
      <c r="I162" s="188" t="s">
        <v>235</v>
      </c>
      <c r="J162" s="188" t="s">
        <v>93</v>
      </c>
      <c r="K162" s="188" t="s">
        <v>115</v>
      </c>
      <c r="L162" s="188" t="s">
        <v>96</v>
      </c>
      <c r="M162" s="188" t="s">
        <v>337</v>
      </c>
      <c r="N162" s="188" t="s">
        <v>337</v>
      </c>
      <c r="O162" s="188" t="s">
        <v>337</v>
      </c>
      <c r="P162" s="189">
        <v>43584</v>
      </c>
      <c r="Q162" s="113" t="s">
        <v>88</v>
      </c>
      <c r="R162" s="194" t="s">
        <v>591</v>
      </c>
      <c r="S162" s="190">
        <v>8</v>
      </c>
      <c r="T162" s="113" t="s">
        <v>98</v>
      </c>
      <c r="U162" s="113">
        <v>135</v>
      </c>
      <c r="V162" s="113">
        <v>27</v>
      </c>
      <c r="W162" s="113">
        <v>14.8</v>
      </c>
      <c r="X162" s="113"/>
      <c r="Y162" s="113"/>
      <c r="Z162" s="191">
        <v>0.84375</v>
      </c>
      <c r="AA162" s="191">
        <v>0.27430555555555552</v>
      </c>
      <c r="AB162" s="113">
        <v>595.5</v>
      </c>
      <c r="AC162" s="113">
        <v>557</v>
      </c>
      <c r="AD162" s="113">
        <v>94</v>
      </c>
      <c r="AE162" s="113">
        <v>38.5</v>
      </c>
      <c r="AF162" s="113"/>
      <c r="AG162" s="192">
        <v>24.2</v>
      </c>
      <c r="AH162" s="192">
        <v>128.5</v>
      </c>
      <c r="AI162" s="192">
        <v>10.1</v>
      </c>
      <c r="AJ162" s="192">
        <v>4.7</v>
      </c>
      <c r="AK162" s="192">
        <v>50</v>
      </c>
      <c r="AL162" s="192">
        <v>19.899999999999999</v>
      </c>
      <c r="AM162" s="192">
        <v>25.4</v>
      </c>
      <c r="AN162" s="192">
        <v>106</v>
      </c>
      <c r="AO162" s="192">
        <v>34</v>
      </c>
      <c r="AP162" s="193">
        <v>3.4</v>
      </c>
      <c r="AQ162" s="192">
        <v>94</v>
      </c>
      <c r="AR162" s="192">
        <v>10.1</v>
      </c>
      <c r="AS162" s="113">
        <v>131.4</v>
      </c>
      <c r="AT162" s="113">
        <v>69.900000000000006</v>
      </c>
      <c r="AU162" s="98">
        <v>3.6624775583482942</v>
      </c>
      <c r="AV162" s="98">
        <v>4.0287253141831236</v>
      </c>
      <c r="AW162" s="113">
        <v>75</v>
      </c>
      <c r="AX162" s="113">
        <v>8</v>
      </c>
      <c r="AY162" s="113">
        <v>4.4000000000000004</v>
      </c>
      <c r="AZ162" s="113">
        <v>8</v>
      </c>
      <c r="BA162" s="113">
        <v>2</v>
      </c>
      <c r="BB162" s="113">
        <v>5</v>
      </c>
      <c r="BC162" s="113">
        <v>8</v>
      </c>
      <c r="BD162" s="113">
        <v>23</v>
      </c>
      <c r="BE162" s="173">
        <v>12.4</v>
      </c>
      <c r="BF162" s="113">
        <v>14</v>
      </c>
      <c r="BG162" s="113">
        <v>2.5</v>
      </c>
      <c r="BH162" s="113">
        <v>5.9</v>
      </c>
      <c r="BI162" s="113">
        <v>1.3</v>
      </c>
      <c r="BJ162" s="113">
        <v>4.2</v>
      </c>
      <c r="BK162" s="113">
        <v>1.5</v>
      </c>
      <c r="BL162" s="113">
        <v>3.6</v>
      </c>
      <c r="BM162" s="113">
        <v>18</v>
      </c>
      <c r="BN162" s="113">
        <v>1.9</v>
      </c>
      <c r="BO162" s="113">
        <v>89</v>
      </c>
      <c r="BP162" s="113">
        <v>97.4</v>
      </c>
      <c r="BQ162" s="113">
        <v>0</v>
      </c>
      <c r="BR162" s="113">
        <v>68</v>
      </c>
      <c r="BS162" s="113">
        <v>117</v>
      </c>
      <c r="BT162" s="113">
        <v>53</v>
      </c>
      <c r="BU162" s="113">
        <v>2.6</v>
      </c>
      <c r="BV162" s="113">
        <v>16.2</v>
      </c>
      <c r="BW162" s="113">
        <v>5.0999999999999996</v>
      </c>
      <c r="BX162" s="113">
        <v>4.2</v>
      </c>
      <c r="BY162" s="113">
        <v>94.7</v>
      </c>
      <c r="BZ162" s="113">
        <v>98.4</v>
      </c>
      <c r="CA162" s="113">
        <v>94.7</v>
      </c>
      <c r="CB162" s="113">
        <v>100</v>
      </c>
      <c r="CC162" s="113"/>
      <c r="CD162" s="113"/>
      <c r="CE162" s="113"/>
      <c r="CF162" s="113"/>
      <c r="CG162" s="186"/>
      <c r="CH162" s="186"/>
      <c r="CI162" s="113" t="s">
        <v>129</v>
      </c>
      <c r="CJ162" s="113" t="s">
        <v>129</v>
      </c>
      <c r="CK162" s="113" t="s">
        <v>129</v>
      </c>
    </row>
    <row r="163" spans="1:89" x14ac:dyDescent="0.2">
      <c r="A163" s="184">
        <v>166</v>
      </c>
      <c r="B163" s="36">
        <v>166</v>
      </c>
      <c r="C163" t="s">
        <v>342</v>
      </c>
      <c r="D163" s="185" t="s">
        <v>343</v>
      </c>
      <c r="E163" s="186">
        <v>12</v>
      </c>
      <c r="F163" s="187" t="s">
        <v>110</v>
      </c>
      <c r="G163" s="187" t="s">
        <v>111</v>
      </c>
      <c r="H163" s="187"/>
      <c r="I163" s="188" t="s">
        <v>94</v>
      </c>
      <c r="J163" s="188" t="s">
        <v>115</v>
      </c>
      <c r="K163" s="188" t="s">
        <v>337</v>
      </c>
      <c r="L163" s="188" t="s">
        <v>337</v>
      </c>
      <c r="M163" s="188" t="s">
        <v>337</v>
      </c>
      <c r="N163" s="188" t="s">
        <v>337</v>
      </c>
      <c r="O163" s="188" t="s">
        <v>337</v>
      </c>
      <c r="P163" s="189">
        <v>43581</v>
      </c>
      <c r="Q163" s="113" t="s">
        <v>88</v>
      </c>
      <c r="R163" s="194" t="s">
        <v>592</v>
      </c>
      <c r="S163" s="190">
        <v>12</v>
      </c>
      <c r="T163" s="113" t="s">
        <v>98</v>
      </c>
      <c r="U163" s="113">
        <v>152.5</v>
      </c>
      <c r="V163" s="113">
        <v>40</v>
      </c>
      <c r="W163" s="113">
        <v>17.2</v>
      </c>
      <c r="X163" s="113"/>
      <c r="Y163" s="113"/>
      <c r="Z163" s="191">
        <v>0.94791666666666663</v>
      </c>
      <c r="AA163" s="191">
        <v>0.35069444444444442</v>
      </c>
      <c r="AB163" s="113">
        <v>567.5</v>
      </c>
      <c r="AC163" s="113">
        <v>528</v>
      </c>
      <c r="AD163" s="113">
        <v>93</v>
      </c>
      <c r="AE163" s="113">
        <v>39.5</v>
      </c>
      <c r="AF163" s="113"/>
      <c r="AG163" s="192">
        <v>12.5</v>
      </c>
      <c r="AH163" s="192">
        <v>64</v>
      </c>
      <c r="AI163" s="192">
        <v>9</v>
      </c>
      <c r="AJ163" s="192">
        <v>6</v>
      </c>
      <c r="AK163" s="192">
        <v>51.5</v>
      </c>
      <c r="AL163" s="192">
        <v>17.600000000000001</v>
      </c>
      <c r="AM163" s="192">
        <v>24.9</v>
      </c>
      <c r="AN163" s="192">
        <v>93</v>
      </c>
      <c r="AO163" s="192">
        <v>39</v>
      </c>
      <c r="AP163" s="193">
        <v>4.0999999999999996</v>
      </c>
      <c r="AQ163" s="192">
        <v>140</v>
      </c>
      <c r="AR163" s="192">
        <v>15.9</v>
      </c>
      <c r="AS163" s="113">
        <v>117.9</v>
      </c>
      <c r="AT163" s="113">
        <v>69.099999999999994</v>
      </c>
      <c r="AU163" s="98">
        <v>4.4318181818181817</v>
      </c>
      <c r="AV163" s="98">
        <v>4.8977272727272725</v>
      </c>
      <c r="AW163" s="113">
        <v>66</v>
      </c>
      <c r="AX163" s="113">
        <v>7.5</v>
      </c>
      <c r="AY163" s="113">
        <v>4.7</v>
      </c>
      <c r="AZ163" s="113">
        <v>0</v>
      </c>
      <c r="BA163" s="113">
        <v>0</v>
      </c>
      <c r="BB163" s="113">
        <v>2</v>
      </c>
      <c r="BC163" s="113">
        <v>40</v>
      </c>
      <c r="BD163" s="113">
        <v>42</v>
      </c>
      <c r="BE163" s="173">
        <v>13.5</v>
      </c>
      <c r="BF163" s="113">
        <v>20.8</v>
      </c>
      <c r="BG163" s="113">
        <v>4.8</v>
      </c>
      <c r="BH163" s="113">
        <v>1.8</v>
      </c>
      <c r="BI163" s="113">
        <v>5.8</v>
      </c>
      <c r="BJ163" s="113">
        <v>6.3</v>
      </c>
      <c r="BK163" s="113">
        <v>3.6</v>
      </c>
      <c r="BL163" s="113">
        <v>10.199999999999999</v>
      </c>
      <c r="BM163" s="113">
        <v>7</v>
      </c>
      <c r="BN163" s="113">
        <v>0.8</v>
      </c>
      <c r="BO163" s="113">
        <v>84</v>
      </c>
      <c r="BP163" s="113">
        <v>97.7</v>
      </c>
      <c r="BQ163" s="113">
        <v>0.5</v>
      </c>
      <c r="BR163" s="113">
        <v>58</v>
      </c>
      <c r="BS163" s="113">
        <v>100</v>
      </c>
      <c r="BT163" s="113">
        <v>46</v>
      </c>
      <c r="BU163" s="113">
        <v>0</v>
      </c>
      <c r="BV163" s="113">
        <v>0</v>
      </c>
      <c r="BW163" s="113">
        <v>4.8</v>
      </c>
      <c r="BX163" s="113">
        <v>3.9</v>
      </c>
      <c r="BY163" s="113">
        <v>82.7</v>
      </c>
      <c r="BZ163" s="113">
        <v>86.5</v>
      </c>
      <c r="CA163" s="113">
        <v>82.7</v>
      </c>
      <c r="CB163" s="113">
        <v>100</v>
      </c>
      <c r="CC163" s="113"/>
      <c r="CD163" s="113" t="s">
        <v>78</v>
      </c>
      <c r="CE163" s="113"/>
      <c r="CF163" s="113"/>
      <c r="CG163" s="186"/>
      <c r="CH163" s="186"/>
      <c r="CI163" s="113">
        <v>6</v>
      </c>
      <c r="CJ163" s="113">
        <v>9</v>
      </c>
      <c r="CK163" s="173">
        <v>0</v>
      </c>
    </row>
    <row r="164" spans="1:89" x14ac:dyDescent="0.2">
      <c r="A164" s="184">
        <v>167</v>
      </c>
      <c r="B164" s="36">
        <v>167</v>
      </c>
      <c r="C164" t="s">
        <v>593</v>
      </c>
      <c r="D164" s="185" t="s">
        <v>594</v>
      </c>
      <c r="E164" s="186">
        <v>12</v>
      </c>
      <c r="F164" s="187"/>
      <c r="G164" s="187"/>
      <c r="H164" s="187"/>
      <c r="I164" s="188" t="s">
        <v>93</v>
      </c>
      <c r="J164" s="188" t="s">
        <v>337</v>
      </c>
      <c r="K164" s="188" t="s">
        <v>337</v>
      </c>
      <c r="L164" s="188" t="s">
        <v>337</v>
      </c>
      <c r="M164" s="188" t="s">
        <v>337</v>
      </c>
      <c r="N164" s="188" t="s">
        <v>337</v>
      </c>
      <c r="O164" s="188" t="s">
        <v>337</v>
      </c>
      <c r="P164" s="189">
        <v>43574</v>
      </c>
      <c r="Q164" s="113" t="s">
        <v>88</v>
      </c>
      <c r="R164" s="194" t="s">
        <v>595</v>
      </c>
      <c r="S164" s="190">
        <v>12</v>
      </c>
      <c r="T164" s="113" t="s">
        <v>98</v>
      </c>
      <c r="U164" s="113">
        <v>163</v>
      </c>
      <c r="V164" s="113">
        <v>49</v>
      </c>
      <c r="W164" s="113">
        <v>18.399999999999999</v>
      </c>
      <c r="X164" s="113"/>
      <c r="Y164" s="113"/>
      <c r="Z164" s="191">
        <v>0.8847222222222223</v>
      </c>
      <c r="AA164" s="191">
        <v>0.35972222222222222</v>
      </c>
      <c r="AB164" s="113">
        <v>669</v>
      </c>
      <c r="AC164" s="113">
        <v>637</v>
      </c>
      <c r="AD164" s="113">
        <v>95</v>
      </c>
      <c r="AE164" s="113">
        <v>32</v>
      </c>
      <c r="AF164" s="113"/>
      <c r="AG164" s="192">
        <v>14</v>
      </c>
      <c r="AH164" s="192">
        <v>94</v>
      </c>
      <c r="AI164" s="192">
        <v>6.7</v>
      </c>
      <c r="AJ164" s="192">
        <v>5.8</v>
      </c>
      <c r="AK164" s="192">
        <v>50.5</v>
      </c>
      <c r="AL164" s="192">
        <v>13.7</v>
      </c>
      <c r="AM164" s="192">
        <v>29.9</v>
      </c>
      <c r="AN164" s="192">
        <v>98</v>
      </c>
      <c r="AO164" s="192">
        <v>48</v>
      </c>
      <c r="AP164" s="193">
        <v>4.3</v>
      </c>
      <c r="AQ164" s="192">
        <v>64</v>
      </c>
      <c r="AR164" s="192">
        <v>6</v>
      </c>
      <c r="AS164" s="113">
        <v>127.9</v>
      </c>
      <c r="AT164" s="113">
        <v>64.2</v>
      </c>
      <c r="AU164" s="98">
        <v>4.5211930926216644</v>
      </c>
      <c r="AV164" s="98">
        <v>4.9262166405023544</v>
      </c>
      <c r="AW164" s="113">
        <v>4</v>
      </c>
      <c r="AX164" s="113">
        <v>0.4</v>
      </c>
      <c r="AY164" s="113">
        <v>0</v>
      </c>
      <c r="AZ164" s="113">
        <v>2</v>
      </c>
      <c r="BA164" s="113">
        <v>2</v>
      </c>
      <c r="BB164" s="113">
        <v>4</v>
      </c>
      <c r="BC164" s="113">
        <v>2</v>
      </c>
      <c r="BD164" s="113">
        <v>10</v>
      </c>
      <c r="BE164" s="113">
        <v>11</v>
      </c>
      <c r="BF164" s="113">
        <v>11.4</v>
      </c>
      <c r="BG164" s="113">
        <v>0.9</v>
      </c>
      <c r="BH164" s="113">
        <v>2.2000000000000002</v>
      </c>
      <c r="BI164" s="113">
        <v>0.4</v>
      </c>
      <c r="BJ164" s="113">
        <v>0.8</v>
      </c>
      <c r="BK164" s="113">
        <v>1</v>
      </c>
      <c r="BL164" s="113">
        <v>5.2</v>
      </c>
      <c r="BM164" s="113">
        <v>4</v>
      </c>
      <c r="BN164" s="113">
        <v>0.4</v>
      </c>
      <c r="BO164" s="113">
        <v>87</v>
      </c>
      <c r="BP164" s="113">
        <v>97.7</v>
      </c>
      <c r="BQ164" s="113">
        <v>0.1</v>
      </c>
      <c r="BR164" s="113">
        <v>66</v>
      </c>
      <c r="BS164" s="113">
        <v>111</v>
      </c>
      <c r="BT164" s="113">
        <v>47</v>
      </c>
      <c r="BU164" s="113">
        <v>27.4</v>
      </c>
      <c r="BV164" s="113">
        <v>11.1</v>
      </c>
      <c r="BW164" s="113">
        <v>4.7</v>
      </c>
      <c r="BX164" s="113">
        <v>3.5</v>
      </c>
      <c r="BY164" s="113">
        <v>43.6</v>
      </c>
      <c r="BZ164" s="113">
        <v>90.6</v>
      </c>
      <c r="CA164" s="113">
        <v>100</v>
      </c>
      <c r="CB164" s="113">
        <v>43.6</v>
      </c>
      <c r="CC164" s="113" t="s">
        <v>77</v>
      </c>
      <c r="CD164" s="113"/>
      <c r="CE164" s="113" t="s">
        <v>79</v>
      </c>
      <c r="CF164" s="113"/>
      <c r="CG164" s="186"/>
      <c r="CH164" s="186"/>
      <c r="CI164" s="113">
        <v>10</v>
      </c>
      <c r="CJ164" s="113">
        <v>8</v>
      </c>
      <c r="CK164" s="113">
        <v>2</v>
      </c>
    </row>
    <row r="165" spans="1:89" x14ac:dyDescent="0.2">
      <c r="A165" s="184">
        <v>168</v>
      </c>
      <c r="B165" s="36">
        <v>168</v>
      </c>
      <c r="C165" t="s">
        <v>596</v>
      </c>
      <c r="D165" s="185" t="s">
        <v>597</v>
      </c>
      <c r="E165" s="186">
        <v>4</v>
      </c>
      <c r="F165" s="187"/>
      <c r="G165" s="187"/>
      <c r="H165" s="187"/>
      <c r="I165" s="188" t="s">
        <v>1827</v>
      </c>
      <c r="J165" s="188" t="s">
        <v>337</v>
      </c>
      <c r="K165" s="188" t="s">
        <v>337</v>
      </c>
      <c r="L165" s="188" t="s">
        <v>337</v>
      </c>
      <c r="M165" s="188" t="s">
        <v>337</v>
      </c>
      <c r="N165" s="188" t="s">
        <v>337</v>
      </c>
      <c r="O165" s="188" t="s">
        <v>337</v>
      </c>
      <c r="P165" s="189">
        <v>43573</v>
      </c>
      <c r="Q165" s="113" t="s">
        <v>88</v>
      </c>
      <c r="R165" s="194" t="s">
        <v>598</v>
      </c>
      <c r="S165" s="190">
        <v>4</v>
      </c>
      <c r="T165" s="113" t="s">
        <v>90</v>
      </c>
      <c r="U165" s="113">
        <v>105</v>
      </c>
      <c r="V165" s="113">
        <v>15</v>
      </c>
      <c r="W165" s="113">
        <v>13.6</v>
      </c>
      <c r="X165" s="113"/>
      <c r="Y165" s="113"/>
      <c r="Z165" s="191">
        <v>0.9159722222222223</v>
      </c>
      <c r="AA165" s="191">
        <v>0.38819444444444445</v>
      </c>
      <c r="AB165" s="113">
        <v>607.79999999999995</v>
      </c>
      <c r="AC165" s="113">
        <v>549.79999999999995</v>
      </c>
      <c r="AD165" s="113">
        <v>90</v>
      </c>
      <c r="AE165" s="113">
        <v>58</v>
      </c>
      <c r="AF165" s="113"/>
      <c r="AG165" s="192">
        <v>71.5</v>
      </c>
      <c r="AH165" s="192">
        <v>99</v>
      </c>
      <c r="AI165" s="192">
        <v>19.100000000000001</v>
      </c>
      <c r="AJ165" s="192">
        <v>6.9</v>
      </c>
      <c r="AK165" s="192">
        <v>50.4</v>
      </c>
      <c r="AL165" s="192">
        <v>15.4</v>
      </c>
      <c r="AM165" s="192">
        <v>27.3</v>
      </c>
      <c r="AN165" s="192">
        <v>95</v>
      </c>
      <c r="AO165" s="192">
        <v>41</v>
      </c>
      <c r="AP165" s="193">
        <v>4</v>
      </c>
      <c r="AQ165" s="192">
        <v>150</v>
      </c>
      <c r="AR165" s="192">
        <v>16.399999999999999</v>
      </c>
      <c r="AS165" s="113">
        <v>122.3</v>
      </c>
      <c r="AT165" s="113">
        <v>65.8</v>
      </c>
      <c r="AU165" s="98">
        <v>4.4743543106584216</v>
      </c>
      <c r="AV165" s="98">
        <v>4.9108766824299748</v>
      </c>
      <c r="AW165" s="113">
        <v>3</v>
      </c>
      <c r="AX165" s="113">
        <v>0.2</v>
      </c>
      <c r="AY165" s="113">
        <v>0</v>
      </c>
      <c r="AZ165" s="113">
        <v>10</v>
      </c>
      <c r="BA165" s="113">
        <v>24</v>
      </c>
      <c r="BB165" s="113">
        <v>14</v>
      </c>
      <c r="BC165" s="113">
        <v>61</v>
      </c>
      <c r="BD165" s="113">
        <v>109</v>
      </c>
      <c r="BE165" s="173">
        <v>13.7</v>
      </c>
      <c r="BF165" s="113">
        <v>24.5</v>
      </c>
      <c r="BG165" s="113">
        <v>11.9</v>
      </c>
      <c r="BH165" s="113">
        <v>26.7</v>
      </c>
      <c r="BI165" s="113">
        <v>6.3</v>
      </c>
      <c r="BJ165" s="113">
        <v>12.4</v>
      </c>
      <c r="BK165" s="113">
        <v>7.2</v>
      </c>
      <c r="BL165" s="113">
        <v>13.4</v>
      </c>
      <c r="BM165" s="113">
        <v>45</v>
      </c>
      <c r="BN165" s="113">
        <v>4.9000000000000004</v>
      </c>
      <c r="BO165" s="113">
        <v>92</v>
      </c>
      <c r="BP165" s="113">
        <v>97.7</v>
      </c>
      <c r="BQ165" s="113">
        <v>0</v>
      </c>
      <c r="BR165" s="113">
        <v>89</v>
      </c>
      <c r="BS165" s="113">
        <v>130</v>
      </c>
      <c r="BT165" s="113">
        <v>59</v>
      </c>
      <c r="BU165" s="113">
        <v>313.2</v>
      </c>
      <c r="BV165" s="113">
        <v>69.2</v>
      </c>
      <c r="BW165" s="113">
        <v>2.6</v>
      </c>
      <c r="BX165" s="113">
        <v>3.6</v>
      </c>
      <c r="BY165" s="113">
        <v>94.6</v>
      </c>
      <c r="BZ165" s="113">
        <v>94.6</v>
      </c>
      <c r="CA165" s="113">
        <v>99.4</v>
      </c>
      <c r="CB165" s="113">
        <v>100</v>
      </c>
      <c r="CC165" s="113"/>
      <c r="CD165" s="113"/>
      <c r="CE165" s="113"/>
      <c r="CF165" s="113"/>
      <c r="CG165" s="186"/>
      <c r="CH165" s="186"/>
      <c r="CI165" s="113">
        <v>10</v>
      </c>
      <c r="CJ165" s="113">
        <v>10</v>
      </c>
      <c r="CK165" s="173">
        <v>0</v>
      </c>
    </row>
    <row r="166" spans="1:89" x14ac:dyDescent="0.2">
      <c r="A166" s="184">
        <v>169</v>
      </c>
      <c r="B166" s="36">
        <v>169</v>
      </c>
      <c r="C166" t="s">
        <v>599</v>
      </c>
      <c r="D166" s="185" t="s">
        <v>600</v>
      </c>
      <c r="E166" s="186">
        <v>8</v>
      </c>
      <c r="F166" s="187"/>
      <c r="G166" s="187"/>
      <c r="H166" s="187"/>
      <c r="I166" s="188" t="s">
        <v>94</v>
      </c>
      <c r="J166" s="188" t="s">
        <v>115</v>
      </c>
      <c r="K166" s="188" t="s">
        <v>337</v>
      </c>
      <c r="L166" s="188" t="s">
        <v>337</v>
      </c>
      <c r="M166" s="188" t="s">
        <v>337</v>
      </c>
      <c r="N166" s="188" t="s">
        <v>337</v>
      </c>
      <c r="O166" s="188" t="s">
        <v>337</v>
      </c>
      <c r="P166" s="189">
        <v>43565</v>
      </c>
      <c r="Q166" s="113" t="s">
        <v>88</v>
      </c>
      <c r="R166" s="194" t="s">
        <v>601</v>
      </c>
      <c r="S166" s="190">
        <v>8</v>
      </c>
      <c r="T166" s="113" t="s">
        <v>98</v>
      </c>
      <c r="U166" s="113">
        <v>139</v>
      </c>
      <c r="V166" s="113"/>
      <c r="W166" s="113"/>
      <c r="X166" s="113"/>
      <c r="Y166" s="113"/>
      <c r="Z166" s="191">
        <v>0.82986111111111116</v>
      </c>
      <c r="AA166" s="191">
        <v>0.29652777777777778</v>
      </c>
      <c r="AB166" s="113">
        <v>671.9</v>
      </c>
      <c r="AC166" s="113">
        <v>563.5</v>
      </c>
      <c r="AD166" s="113">
        <v>84</v>
      </c>
      <c r="AE166" s="113">
        <v>108.4</v>
      </c>
      <c r="AF166" s="113"/>
      <c r="AG166" s="192">
        <v>70.599999999999994</v>
      </c>
      <c r="AH166" s="192">
        <v>137.6</v>
      </c>
      <c r="AI166" s="192">
        <v>16.100000000000001</v>
      </c>
      <c r="AJ166" s="192">
        <v>9.1</v>
      </c>
      <c r="AK166" s="192">
        <v>50.2</v>
      </c>
      <c r="AL166" s="192">
        <v>16.3</v>
      </c>
      <c r="AM166" s="192">
        <v>24.3</v>
      </c>
      <c r="AN166" s="192">
        <v>67</v>
      </c>
      <c r="AO166" s="192">
        <v>18</v>
      </c>
      <c r="AP166" s="193">
        <v>1.6</v>
      </c>
      <c r="AQ166" s="192">
        <v>118</v>
      </c>
      <c r="AR166" s="192">
        <v>12.6</v>
      </c>
      <c r="AS166" s="113">
        <v>91.3</v>
      </c>
      <c r="AT166" s="113">
        <v>66.5</v>
      </c>
      <c r="AU166" s="98">
        <v>1.9165927240461402</v>
      </c>
      <c r="AV166" s="98">
        <v>2.0869565217391304</v>
      </c>
      <c r="AW166" s="113">
        <v>9</v>
      </c>
      <c r="AX166" s="113">
        <v>1</v>
      </c>
      <c r="AY166" s="113">
        <v>0</v>
      </c>
      <c r="AZ166" s="113">
        <v>3</v>
      </c>
      <c r="BA166" s="113">
        <v>19</v>
      </c>
      <c r="BB166" s="113">
        <v>8</v>
      </c>
      <c r="BC166" s="113">
        <v>57</v>
      </c>
      <c r="BD166" s="113">
        <v>87</v>
      </c>
      <c r="BE166" s="173">
        <v>17.399999999999999</v>
      </c>
      <c r="BF166" s="113">
        <v>23.5</v>
      </c>
      <c r="BG166" s="113">
        <v>9.3000000000000007</v>
      </c>
      <c r="BH166" s="113">
        <v>16.600000000000001</v>
      </c>
      <c r="BI166" s="113">
        <v>6.9</v>
      </c>
      <c r="BJ166" s="113">
        <v>16.399999999999999</v>
      </c>
      <c r="BK166" s="113">
        <v>6.6</v>
      </c>
      <c r="BL166" s="113">
        <v>6.6</v>
      </c>
      <c r="BM166" s="113">
        <v>45</v>
      </c>
      <c r="BN166" s="113">
        <v>4.8</v>
      </c>
      <c r="BO166" s="113">
        <v>91</v>
      </c>
      <c r="BP166" s="113">
        <v>96.1</v>
      </c>
      <c r="BQ166" s="113">
        <v>0</v>
      </c>
      <c r="BR166" s="113">
        <v>75</v>
      </c>
      <c r="BS166" s="113">
        <v>119</v>
      </c>
      <c r="BT166" s="113">
        <v>52</v>
      </c>
      <c r="BU166" s="113">
        <v>62</v>
      </c>
      <c r="BV166" s="113">
        <v>51.9</v>
      </c>
      <c r="BW166" s="113">
        <v>10.199999999999999</v>
      </c>
      <c r="BX166" s="113">
        <v>3.4</v>
      </c>
      <c r="BY166" s="113">
        <v>99.8</v>
      </c>
      <c r="BZ166" s="113">
        <v>99.8</v>
      </c>
      <c r="CA166" s="113">
        <v>100</v>
      </c>
      <c r="CB166" s="113">
        <v>100</v>
      </c>
      <c r="CC166" s="113"/>
      <c r="CD166" s="113"/>
      <c r="CE166" s="113"/>
      <c r="CF166" s="113"/>
      <c r="CG166" s="186"/>
      <c r="CH166" s="186"/>
      <c r="CI166" s="113">
        <v>8</v>
      </c>
      <c r="CJ166" s="113">
        <v>8</v>
      </c>
      <c r="CK166" s="113">
        <v>2</v>
      </c>
    </row>
    <row r="167" spans="1:89" x14ac:dyDescent="0.2">
      <c r="A167" s="184">
        <v>170</v>
      </c>
      <c r="B167" s="36">
        <v>170</v>
      </c>
      <c r="C167" t="s">
        <v>602</v>
      </c>
      <c r="D167" s="185" t="s">
        <v>603</v>
      </c>
      <c r="E167" s="186">
        <v>8</v>
      </c>
      <c r="F167" s="187" t="s">
        <v>110</v>
      </c>
      <c r="G167" s="187" t="s">
        <v>111</v>
      </c>
      <c r="H167" s="187"/>
      <c r="I167" s="188" t="s">
        <v>235</v>
      </c>
      <c r="J167" s="188" t="s">
        <v>87</v>
      </c>
      <c r="K167" s="188" t="s">
        <v>93</v>
      </c>
      <c r="L167" s="188" t="s">
        <v>96</v>
      </c>
      <c r="M167" s="188" t="s">
        <v>115</v>
      </c>
      <c r="N167" s="188" t="s">
        <v>337</v>
      </c>
      <c r="O167" s="188" t="s">
        <v>337</v>
      </c>
      <c r="P167" s="189">
        <v>43564</v>
      </c>
      <c r="Q167" s="113" t="s">
        <v>88</v>
      </c>
      <c r="R167" s="194" t="s">
        <v>604</v>
      </c>
      <c r="S167" s="190">
        <v>8</v>
      </c>
      <c r="T167" s="113" t="s">
        <v>90</v>
      </c>
      <c r="U167" s="113">
        <v>130</v>
      </c>
      <c r="V167" s="113">
        <v>29</v>
      </c>
      <c r="W167" s="113">
        <v>17.2</v>
      </c>
      <c r="X167" s="113"/>
      <c r="Y167" s="113"/>
      <c r="Z167" s="191">
        <v>0.89930555555555547</v>
      </c>
      <c r="AA167" s="191">
        <v>0.3833333333333333</v>
      </c>
      <c r="AB167" s="113">
        <v>690</v>
      </c>
      <c r="AC167" s="113">
        <v>656</v>
      </c>
      <c r="AD167" s="113">
        <v>95</v>
      </c>
      <c r="AE167" s="113">
        <v>34</v>
      </c>
      <c r="AF167" s="113"/>
      <c r="AG167" s="192">
        <v>8</v>
      </c>
      <c r="AH167" s="192">
        <v>96.5</v>
      </c>
      <c r="AI167" s="192">
        <v>6</v>
      </c>
      <c r="AJ167" s="192">
        <v>3.4</v>
      </c>
      <c r="AK167" s="192">
        <v>53.4</v>
      </c>
      <c r="AL167" s="192">
        <v>16.2</v>
      </c>
      <c r="AM167" s="192">
        <v>27.1</v>
      </c>
      <c r="AN167" s="192">
        <v>92</v>
      </c>
      <c r="AO167" s="192">
        <v>34</v>
      </c>
      <c r="AP167" s="193">
        <v>3</v>
      </c>
      <c r="AQ167" s="192">
        <v>121</v>
      </c>
      <c r="AR167" s="192">
        <v>11.1</v>
      </c>
      <c r="AS167" s="113">
        <v>119.1</v>
      </c>
      <c r="AT167" s="113">
        <v>69.599999999999994</v>
      </c>
      <c r="AU167" s="98">
        <v>3.1097560975609757</v>
      </c>
      <c r="AV167" s="98">
        <v>3.3841463414634148</v>
      </c>
      <c r="AW167" s="113">
        <v>56</v>
      </c>
      <c r="AX167" s="113">
        <v>5.0999999999999996</v>
      </c>
      <c r="AY167" s="113">
        <v>2.7</v>
      </c>
      <c r="AZ167" s="113">
        <v>0</v>
      </c>
      <c r="BA167" s="113">
        <v>1</v>
      </c>
      <c r="BB167" s="113">
        <v>4</v>
      </c>
      <c r="BC167" s="113">
        <v>11</v>
      </c>
      <c r="BD167" s="113">
        <v>16</v>
      </c>
      <c r="BE167" s="173">
        <v>9.8000000000000007</v>
      </c>
      <c r="BF167" s="113">
        <v>17.2</v>
      </c>
      <c r="BG167" s="113">
        <v>1.5</v>
      </c>
      <c r="BH167" s="113">
        <v>3</v>
      </c>
      <c r="BI167" s="113">
        <v>0.9</v>
      </c>
      <c r="BJ167" s="113">
        <v>0.4</v>
      </c>
      <c r="BK167" s="113">
        <v>2.5</v>
      </c>
      <c r="BL167" s="113">
        <v>4.5999999999999996</v>
      </c>
      <c r="BM167" s="113">
        <v>4</v>
      </c>
      <c r="BN167" s="113">
        <v>0.4</v>
      </c>
      <c r="BO167" s="113">
        <v>93</v>
      </c>
      <c r="BP167" s="113">
        <v>97.1</v>
      </c>
      <c r="BQ167" s="113">
        <v>0</v>
      </c>
      <c r="BR167" s="113">
        <v>62</v>
      </c>
      <c r="BS167" s="113">
        <v>114</v>
      </c>
      <c r="BT167" s="113">
        <v>49</v>
      </c>
      <c r="BU167" s="113">
        <v>20.2</v>
      </c>
      <c r="BV167" s="113">
        <v>33.4</v>
      </c>
      <c r="BW167" s="113">
        <v>1.4</v>
      </c>
      <c r="BX167" s="113">
        <v>3.5</v>
      </c>
      <c r="BY167" s="113">
        <v>89.8</v>
      </c>
      <c r="BZ167" s="113">
        <v>99.8</v>
      </c>
      <c r="CA167" s="113">
        <v>89.8</v>
      </c>
      <c r="CB167" s="113">
        <v>100</v>
      </c>
      <c r="CC167" s="113"/>
      <c r="CD167" s="113"/>
      <c r="CE167" s="113" t="s">
        <v>79</v>
      </c>
      <c r="CF167" s="113"/>
      <c r="CG167" s="186"/>
      <c r="CH167" s="186"/>
      <c r="CI167" s="113">
        <v>9</v>
      </c>
      <c r="CJ167" s="113">
        <v>10</v>
      </c>
      <c r="CK167" s="113">
        <v>0</v>
      </c>
    </row>
    <row r="168" spans="1:89" x14ac:dyDescent="0.2">
      <c r="A168" s="184">
        <v>171</v>
      </c>
      <c r="B168" s="36">
        <v>171</v>
      </c>
      <c r="C168" t="s">
        <v>605</v>
      </c>
      <c r="D168" s="185" t="s">
        <v>606</v>
      </c>
      <c r="E168" s="186">
        <v>6</v>
      </c>
      <c r="F168" s="187"/>
      <c r="G168" s="187"/>
      <c r="H168" s="187"/>
      <c r="I168" s="188" t="s">
        <v>93</v>
      </c>
      <c r="J168" s="188" t="s">
        <v>94</v>
      </c>
      <c r="K168" s="188" t="s">
        <v>337</v>
      </c>
      <c r="L168" s="188" t="s">
        <v>337</v>
      </c>
      <c r="M168" s="188" t="s">
        <v>337</v>
      </c>
      <c r="N168" s="188" t="s">
        <v>337</v>
      </c>
      <c r="O168" s="188" t="s">
        <v>337</v>
      </c>
      <c r="P168" s="189">
        <v>43553</v>
      </c>
      <c r="Q168" s="113" t="s">
        <v>88</v>
      </c>
      <c r="R168" s="194" t="s">
        <v>607</v>
      </c>
      <c r="S168" s="190">
        <v>6</v>
      </c>
      <c r="T168" s="113" t="s">
        <v>98</v>
      </c>
      <c r="U168" s="113">
        <v>130</v>
      </c>
      <c r="V168" s="113">
        <v>25</v>
      </c>
      <c r="W168" s="113">
        <v>14.8</v>
      </c>
      <c r="X168" s="113"/>
      <c r="Y168" s="113"/>
      <c r="Z168" s="191">
        <v>0.87569444444444444</v>
      </c>
      <c r="AA168" s="191">
        <v>0.28819444444444448</v>
      </c>
      <c r="AB168" s="113">
        <v>594.70000000000005</v>
      </c>
      <c r="AC168" s="113">
        <v>520.70000000000005</v>
      </c>
      <c r="AD168" s="113">
        <v>88</v>
      </c>
      <c r="AE168" s="113">
        <v>74</v>
      </c>
      <c r="AF168" s="113"/>
      <c r="AG168" s="192">
        <v>12.7</v>
      </c>
      <c r="AH168" s="192">
        <v>179.2</v>
      </c>
      <c r="AI168" s="192">
        <v>12.4</v>
      </c>
      <c r="AJ168" s="192">
        <v>4.0999999999999996</v>
      </c>
      <c r="AK168" s="192">
        <v>50.5</v>
      </c>
      <c r="AL168" s="192">
        <v>16.600000000000001</v>
      </c>
      <c r="AM168" s="192">
        <v>28.8</v>
      </c>
      <c r="AN168" s="192">
        <v>60</v>
      </c>
      <c r="AO168" s="192">
        <v>30</v>
      </c>
      <c r="AP168" s="193">
        <v>3</v>
      </c>
      <c r="AQ168" s="192">
        <v>88</v>
      </c>
      <c r="AR168" s="192">
        <v>10.1</v>
      </c>
      <c r="AS168" s="113">
        <v>88.8</v>
      </c>
      <c r="AT168" s="113">
        <v>67.099999999999994</v>
      </c>
      <c r="AU168" s="98">
        <v>3.4568849625504128</v>
      </c>
      <c r="AV168" s="98">
        <v>3.8025734588054538</v>
      </c>
      <c r="AW168" s="113">
        <v>55</v>
      </c>
      <c r="AX168" s="113">
        <v>6.3</v>
      </c>
      <c r="AY168" s="113">
        <v>0.3</v>
      </c>
      <c r="AZ168" s="113">
        <v>3</v>
      </c>
      <c r="BA168" s="113">
        <v>6</v>
      </c>
      <c r="BB168" s="113">
        <v>7</v>
      </c>
      <c r="BC168" s="113">
        <v>7</v>
      </c>
      <c r="BD168" s="113">
        <v>23</v>
      </c>
      <c r="BE168" s="173">
        <v>13.1</v>
      </c>
      <c r="BF168" s="113">
        <v>24.1</v>
      </c>
      <c r="BG168" s="113">
        <v>2.7</v>
      </c>
      <c r="BH168" s="113">
        <v>3.2</v>
      </c>
      <c r="BI168" s="113">
        <v>2.4</v>
      </c>
      <c r="BJ168" s="113">
        <v>1.7</v>
      </c>
      <c r="BK168" s="113">
        <v>3.7</v>
      </c>
      <c r="BL168" s="113">
        <v>5.5</v>
      </c>
      <c r="BM168" s="113">
        <v>0</v>
      </c>
      <c r="BN168" s="113">
        <v>0</v>
      </c>
      <c r="BO168" s="113">
        <v>94</v>
      </c>
      <c r="BP168" s="113">
        <v>97.7</v>
      </c>
      <c r="BQ168" s="113">
        <v>0</v>
      </c>
      <c r="BR168" s="113">
        <v>78</v>
      </c>
      <c r="BS168" s="113">
        <v>98</v>
      </c>
      <c r="BT168" s="113">
        <v>56</v>
      </c>
      <c r="BU168" s="113">
        <v>0.8</v>
      </c>
      <c r="BV168" s="113">
        <v>53.3</v>
      </c>
      <c r="BW168" s="113">
        <v>8.9</v>
      </c>
      <c r="BX168" s="113"/>
      <c r="BY168" s="113">
        <v>67.7</v>
      </c>
      <c r="BZ168" s="113">
        <v>67.7</v>
      </c>
      <c r="CA168" s="113">
        <v>89.3</v>
      </c>
      <c r="CB168" s="113">
        <v>99.9</v>
      </c>
      <c r="CC168" s="113"/>
      <c r="CD168" s="113" t="s">
        <v>78</v>
      </c>
      <c r="CE168" s="113"/>
      <c r="CF168" s="113"/>
      <c r="CG168" s="186"/>
      <c r="CH168" s="186"/>
      <c r="CI168" s="113" t="s">
        <v>129</v>
      </c>
      <c r="CJ168" s="113" t="s">
        <v>129</v>
      </c>
      <c r="CK168" s="113" t="s">
        <v>129</v>
      </c>
    </row>
    <row r="169" spans="1:89" x14ac:dyDescent="0.2">
      <c r="A169" s="184">
        <v>172</v>
      </c>
      <c r="B169" s="36">
        <v>172</v>
      </c>
      <c r="C169" t="s">
        <v>608</v>
      </c>
      <c r="D169" s="185" t="s">
        <v>609</v>
      </c>
      <c r="E169" s="186">
        <v>7</v>
      </c>
      <c r="F169" s="187"/>
      <c r="G169" s="187"/>
      <c r="H169" s="187"/>
      <c r="I169" s="188" t="s">
        <v>93</v>
      </c>
      <c r="J169" s="188" t="s">
        <v>337</v>
      </c>
      <c r="K169" s="188" t="s">
        <v>337</v>
      </c>
      <c r="L169" s="188" t="s">
        <v>337</v>
      </c>
      <c r="M169" s="188" t="s">
        <v>337</v>
      </c>
      <c r="N169" s="188" t="s">
        <v>337</v>
      </c>
      <c r="O169" s="188" t="s">
        <v>337</v>
      </c>
      <c r="P169" s="189">
        <v>43552</v>
      </c>
      <c r="Q169" s="113" t="s">
        <v>88</v>
      </c>
      <c r="R169" s="194" t="s">
        <v>610</v>
      </c>
      <c r="S169" s="190">
        <v>7</v>
      </c>
      <c r="T169" s="113" t="s">
        <v>98</v>
      </c>
      <c r="U169" s="113">
        <v>135</v>
      </c>
      <c r="V169" s="113">
        <v>25</v>
      </c>
      <c r="W169" s="113">
        <v>13.7</v>
      </c>
      <c r="X169" s="113"/>
      <c r="Y169" s="113"/>
      <c r="Z169" s="191">
        <v>0.89583333333333337</v>
      </c>
      <c r="AA169" s="191">
        <v>0.31597222222222221</v>
      </c>
      <c r="AB169" s="113">
        <v>527.79999999999995</v>
      </c>
      <c r="AC169" s="113">
        <v>396.5</v>
      </c>
      <c r="AD169" s="113">
        <v>75</v>
      </c>
      <c r="AE169" s="113">
        <v>131.30000000000001</v>
      </c>
      <c r="AF169" s="113"/>
      <c r="AG169" s="192">
        <v>77</v>
      </c>
      <c r="AH169" s="192">
        <v>134.5</v>
      </c>
      <c r="AI169" s="192">
        <v>34.4</v>
      </c>
      <c r="AJ169" s="192">
        <v>4</v>
      </c>
      <c r="AK169" s="192">
        <v>43.1</v>
      </c>
      <c r="AL169" s="192">
        <v>30.6</v>
      </c>
      <c r="AM169" s="192">
        <v>22.2</v>
      </c>
      <c r="AN169" s="192">
        <v>48</v>
      </c>
      <c r="AO169" s="192">
        <v>15</v>
      </c>
      <c r="AP169" s="193">
        <v>1.7</v>
      </c>
      <c r="AQ169" s="192">
        <v>41</v>
      </c>
      <c r="AR169" s="192">
        <v>6.2</v>
      </c>
      <c r="AS169" s="113">
        <v>70.2</v>
      </c>
      <c r="AT169" s="113">
        <v>73.7</v>
      </c>
      <c r="AU169" s="98">
        <v>2.2698612862547289</v>
      </c>
      <c r="AV169" s="98">
        <v>2.527112232030265</v>
      </c>
      <c r="AW169" s="113">
        <v>53</v>
      </c>
      <c r="AX169" s="113">
        <v>8</v>
      </c>
      <c r="AY169" s="113">
        <v>0</v>
      </c>
      <c r="AZ169" s="113">
        <v>2</v>
      </c>
      <c r="BA169" s="113">
        <v>0</v>
      </c>
      <c r="BB169" s="113">
        <v>2</v>
      </c>
      <c r="BC169" s="113">
        <v>7</v>
      </c>
      <c r="BD169" s="113">
        <v>11</v>
      </c>
      <c r="BE169" s="173">
        <v>15.1</v>
      </c>
      <c r="BF169" s="113">
        <v>16.8</v>
      </c>
      <c r="BG169" s="113">
        <v>1.7</v>
      </c>
      <c r="BH169" s="113">
        <v>0</v>
      </c>
      <c r="BI169" s="113">
        <v>2.1</v>
      </c>
      <c r="BJ169" s="113">
        <v>7.4</v>
      </c>
      <c r="BK169" s="113">
        <v>1.2</v>
      </c>
      <c r="BL169" s="113">
        <v>1.8</v>
      </c>
      <c r="BM169" s="113">
        <v>3</v>
      </c>
      <c r="BN169" s="113">
        <v>0.5</v>
      </c>
      <c r="BO169" s="113">
        <v>94</v>
      </c>
      <c r="BP169" s="113">
        <v>97.9</v>
      </c>
      <c r="BQ169" s="113">
        <v>0</v>
      </c>
      <c r="BR169" s="113">
        <v>81</v>
      </c>
      <c r="BS169" s="113">
        <v>121</v>
      </c>
      <c r="BT169" s="113">
        <v>49</v>
      </c>
      <c r="BU169" s="113">
        <v>0</v>
      </c>
      <c r="BV169" s="113">
        <v>100</v>
      </c>
      <c r="BW169" s="113">
        <v>3.7</v>
      </c>
      <c r="BX169" s="113">
        <v>4</v>
      </c>
      <c r="BY169" s="113">
        <v>68.7</v>
      </c>
      <c r="BZ169" s="113">
        <v>99.9</v>
      </c>
      <c r="CA169" s="113">
        <v>68.7</v>
      </c>
      <c r="CB169" s="113">
        <v>100</v>
      </c>
      <c r="CC169" s="113"/>
      <c r="CD169" s="113"/>
      <c r="CE169" s="113" t="s">
        <v>79</v>
      </c>
      <c r="CF169" s="113"/>
      <c r="CG169" s="186"/>
      <c r="CH169" s="186"/>
      <c r="CI169" s="113">
        <v>10</v>
      </c>
      <c r="CJ169" s="113">
        <v>10</v>
      </c>
      <c r="CK169" s="173">
        <v>0</v>
      </c>
    </row>
    <row r="170" spans="1:89" x14ac:dyDescent="0.2">
      <c r="A170" s="184">
        <v>173</v>
      </c>
      <c r="B170" s="36">
        <v>173</v>
      </c>
      <c r="C170" t="s">
        <v>611</v>
      </c>
      <c r="D170" s="185" t="s">
        <v>612</v>
      </c>
      <c r="E170" s="186">
        <v>6</v>
      </c>
      <c r="F170" s="187"/>
      <c r="G170" s="187"/>
      <c r="H170" s="187"/>
      <c r="I170" s="188" t="s">
        <v>93</v>
      </c>
      <c r="J170" s="188" t="s">
        <v>94</v>
      </c>
      <c r="K170" s="188" t="s">
        <v>95</v>
      </c>
      <c r="L170" s="188" t="s">
        <v>337</v>
      </c>
      <c r="M170" s="188" t="s">
        <v>337</v>
      </c>
      <c r="N170" s="188" t="s">
        <v>337</v>
      </c>
      <c r="O170" s="188" t="s">
        <v>337</v>
      </c>
      <c r="P170" s="189">
        <v>43550</v>
      </c>
      <c r="Q170" s="113" t="s">
        <v>88</v>
      </c>
      <c r="R170" s="194" t="s">
        <v>613</v>
      </c>
      <c r="S170" s="190">
        <v>6</v>
      </c>
      <c r="T170" s="113" t="s">
        <v>90</v>
      </c>
      <c r="U170" s="113">
        <v>110</v>
      </c>
      <c r="V170" s="113">
        <v>20</v>
      </c>
      <c r="W170" s="113">
        <v>16.5</v>
      </c>
      <c r="X170" s="113"/>
      <c r="Y170" s="113"/>
      <c r="Z170" s="191">
        <v>0.89027777777777783</v>
      </c>
      <c r="AA170" s="191">
        <v>0.3125</v>
      </c>
      <c r="AB170" s="113">
        <v>597.1</v>
      </c>
      <c r="AC170" s="113">
        <v>593.6</v>
      </c>
      <c r="AD170" s="113">
        <v>99</v>
      </c>
      <c r="AE170" s="113">
        <v>3.5</v>
      </c>
      <c r="AF170" s="113"/>
      <c r="AG170" s="192">
        <v>10.1</v>
      </c>
      <c r="AH170" s="192">
        <v>143.5</v>
      </c>
      <c r="AI170" s="192">
        <v>2.2000000000000002</v>
      </c>
      <c r="AJ170" s="192">
        <v>4.3</v>
      </c>
      <c r="AK170" s="192">
        <v>49.7</v>
      </c>
      <c r="AL170" s="192">
        <v>20.6</v>
      </c>
      <c r="AM170" s="192">
        <v>25.4</v>
      </c>
      <c r="AN170" s="192">
        <v>63</v>
      </c>
      <c r="AO170" s="192">
        <v>7</v>
      </c>
      <c r="AP170" s="193">
        <v>0.7</v>
      </c>
      <c r="AQ170" s="192">
        <v>123</v>
      </c>
      <c r="AR170" s="192">
        <v>12.4</v>
      </c>
      <c r="AS170" s="113">
        <v>88.4</v>
      </c>
      <c r="AT170" s="113">
        <v>70.300000000000011</v>
      </c>
      <c r="AU170" s="98">
        <v>0.70754716981132071</v>
      </c>
      <c r="AV170" s="98">
        <v>0.77830188679245282</v>
      </c>
      <c r="AW170" s="113">
        <v>15</v>
      </c>
      <c r="AX170" s="113">
        <v>1.5</v>
      </c>
      <c r="AY170" s="113">
        <v>0</v>
      </c>
      <c r="AZ170" s="113">
        <v>5</v>
      </c>
      <c r="BA170" s="113">
        <v>0</v>
      </c>
      <c r="BB170" s="113">
        <v>1</v>
      </c>
      <c r="BC170" s="113">
        <v>42</v>
      </c>
      <c r="BD170" s="113">
        <v>48</v>
      </c>
      <c r="BE170" s="173">
        <v>13.9</v>
      </c>
      <c r="BF170" s="113">
        <v>21.4</v>
      </c>
      <c r="BG170" s="113">
        <v>4.9000000000000004</v>
      </c>
      <c r="BH170" s="113">
        <v>8</v>
      </c>
      <c r="BI170" s="113">
        <v>3.8</v>
      </c>
      <c r="BJ170" s="113">
        <v>20.5</v>
      </c>
      <c r="BK170" s="113">
        <v>3.7</v>
      </c>
      <c r="BL170" s="113">
        <v>5.8</v>
      </c>
      <c r="BM170" s="113">
        <v>14</v>
      </c>
      <c r="BN170" s="113">
        <v>1.4</v>
      </c>
      <c r="BO170" s="113">
        <v>92</v>
      </c>
      <c r="BP170" s="113">
        <v>97.3</v>
      </c>
      <c r="BQ170" s="113">
        <v>0</v>
      </c>
      <c r="BR170" s="113">
        <v>59</v>
      </c>
      <c r="BS170" s="113">
        <v>113</v>
      </c>
      <c r="BT170" s="113">
        <v>47</v>
      </c>
      <c r="BU170" s="113">
        <v>21.8</v>
      </c>
      <c r="BV170" s="113">
        <v>41.2</v>
      </c>
      <c r="BW170" s="113">
        <v>14.3</v>
      </c>
      <c r="BX170" s="113">
        <v>3.6</v>
      </c>
      <c r="BY170" s="113">
        <v>99.5</v>
      </c>
      <c r="BZ170" s="113">
        <v>99.5</v>
      </c>
      <c r="CA170" s="113">
        <v>100</v>
      </c>
      <c r="CB170" s="113">
        <v>99.8</v>
      </c>
      <c r="CC170" s="113"/>
      <c r="CD170" s="113"/>
      <c r="CE170" s="113"/>
      <c r="CF170" s="113"/>
      <c r="CG170" s="186"/>
      <c r="CH170" s="186"/>
      <c r="CI170" s="113">
        <v>8</v>
      </c>
      <c r="CJ170" s="113">
        <v>10</v>
      </c>
      <c r="CK170" s="173">
        <v>0</v>
      </c>
    </row>
    <row r="171" spans="1:89" x14ac:dyDescent="0.2">
      <c r="A171" s="184">
        <v>174</v>
      </c>
      <c r="B171" s="36">
        <v>174</v>
      </c>
      <c r="C171" t="s">
        <v>614</v>
      </c>
      <c r="D171" s="185" t="s">
        <v>615</v>
      </c>
      <c r="E171" s="186">
        <v>14</v>
      </c>
      <c r="F171" s="187"/>
      <c r="G171" s="187"/>
      <c r="H171" s="187"/>
      <c r="I171" s="188" t="s">
        <v>115</v>
      </c>
      <c r="J171" s="188" t="s">
        <v>235</v>
      </c>
      <c r="K171" s="188" t="s">
        <v>337</v>
      </c>
      <c r="L171" s="188" t="s">
        <v>337</v>
      </c>
      <c r="M171" s="188" t="s">
        <v>337</v>
      </c>
      <c r="N171" s="188" t="s">
        <v>337</v>
      </c>
      <c r="O171" s="188" t="s">
        <v>337</v>
      </c>
      <c r="P171" s="189">
        <v>43546</v>
      </c>
      <c r="Q171" s="113" t="s">
        <v>88</v>
      </c>
      <c r="R171" s="194" t="s">
        <v>616</v>
      </c>
      <c r="S171" s="190">
        <v>14</v>
      </c>
      <c r="T171" s="113" t="s">
        <v>90</v>
      </c>
      <c r="U171" s="113">
        <v>165</v>
      </c>
      <c r="V171" s="113">
        <v>82</v>
      </c>
      <c r="W171" s="113">
        <v>30.1</v>
      </c>
      <c r="X171" s="113"/>
      <c r="Y171" s="113"/>
      <c r="Z171" s="191">
        <v>0.93680555555555556</v>
      </c>
      <c r="AA171" s="191">
        <v>0.3034722222222222</v>
      </c>
      <c r="AB171" s="113">
        <v>520.5</v>
      </c>
      <c r="AC171" s="113">
        <v>489</v>
      </c>
      <c r="AD171" s="113">
        <v>94</v>
      </c>
      <c r="AE171" s="113">
        <v>31.5</v>
      </c>
      <c r="AF171" s="113"/>
      <c r="AG171" s="192">
        <v>7.5</v>
      </c>
      <c r="AH171" s="192">
        <v>183</v>
      </c>
      <c r="AI171" s="192">
        <v>7.4</v>
      </c>
      <c r="AJ171" s="192">
        <v>6.3</v>
      </c>
      <c r="AK171" s="192">
        <v>45.8</v>
      </c>
      <c r="AL171" s="192">
        <v>26</v>
      </c>
      <c r="AM171" s="192">
        <v>21.9</v>
      </c>
      <c r="AN171" s="192">
        <v>67</v>
      </c>
      <c r="AO171" s="192">
        <v>26</v>
      </c>
      <c r="AP171" s="193">
        <v>3</v>
      </c>
      <c r="AQ171" s="192">
        <v>80</v>
      </c>
      <c r="AR171" s="192">
        <v>9.8000000000000007</v>
      </c>
      <c r="AS171" s="113">
        <v>88.9</v>
      </c>
      <c r="AT171" s="113">
        <v>71.8</v>
      </c>
      <c r="AU171" s="98">
        <v>3.1901840490797544</v>
      </c>
      <c r="AV171" s="98">
        <v>3.5582822085889569</v>
      </c>
      <c r="AW171" s="113">
        <v>0</v>
      </c>
      <c r="AX171" s="113">
        <v>0</v>
      </c>
      <c r="AY171" s="113">
        <v>0</v>
      </c>
      <c r="AZ171" s="113">
        <v>0</v>
      </c>
      <c r="BA171" s="113">
        <v>2</v>
      </c>
      <c r="BB171" s="113">
        <v>1</v>
      </c>
      <c r="BC171" s="113">
        <v>49</v>
      </c>
      <c r="BD171" s="113">
        <v>52</v>
      </c>
      <c r="BE171" s="173">
        <v>11.5</v>
      </c>
      <c r="BF171" s="113">
        <v>25.8</v>
      </c>
      <c r="BG171" s="113">
        <v>6.4</v>
      </c>
      <c r="BH171" s="113">
        <v>19.600000000000001</v>
      </c>
      <c r="BI171" s="113">
        <v>2.7</v>
      </c>
      <c r="BJ171" s="113">
        <v>5</v>
      </c>
      <c r="BK171" s="113">
        <v>9.4</v>
      </c>
      <c r="BL171" s="113">
        <v>7.7</v>
      </c>
      <c r="BM171" s="113">
        <v>4</v>
      </c>
      <c r="BN171" s="113">
        <v>0.5</v>
      </c>
      <c r="BO171" s="113">
        <v>93</v>
      </c>
      <c r="BP171" s="113">
        <v>96.8</v>
      </c>
      <c r="BQ171" s="113">
        <v>0</v>
      </c>
      <c r="BR171" s="113">
        <v>76</v>
      </c>
      <c r="BS171" s="113">
        <v>106</v>
      </c>
      <c r="BT171" s="113">
        <v>54</v>
      </c>
      <c r="BU171" s="113">
        <v>144.69999999999999</v>
      </c>
      <c r="BV171" s="113">
        <v>69.900000000000006</v>
      </c>
      <c r="BW171" s="113">
        <v>26</v>
      </c>
      <c r="BX171" s="113">
        <v>2.4</v>
      </c>
      <c r="BY171" s="113">
        <v>99.9</v>
      </c>
      <c r="BZ171" s="113">
        <v>99.9</v>
      </c>
      <c r="CA171" s="113">
        <v>100</v>
      </c>
      <c r="CB171" s="113">
        <v>100</v>
      </c>
      <c r="CC171" s="113"/>
      <c r="CD171" s="113"/>
      <c r="CE171" s="113"/>
      <c r="CF171" s="113"/>
      <c r="CG171" s="186"/>
      <c r="CH171" s="186"/>
      <c r="CI171" s="113">
        <v>10</v>
      </c>
      <c r="CJ171" s="113">
        <v>10</v>
      </c>
      <c r="CK171" s="173">
        <v>0</v>
      </c>
    </row>
    <row r="172" spans="1:89" x14ac:dyDescent="0.2">
      <c r="A172" s="184">
        <v>175</v>
      </c>
      <c r="B172" s="36">
        <v>175</v>
      </c>
      <c r="C172" t="s">
        <v>617</v>
      </c>
      <c r="D172" s="185" t="s">
        <v>320</v>
      </c>
      <c r="E172" s="186">
        <v>11</v>
      </c>
      <c r="F172" s="187"/>
      <c r="G172" s="187"/>
      <c r="H172" s="187"/>
      <c r="I172" s="188" t="s">
        <v>1827</v>
      </c>
      <c r="J172" s="188" t="s">
        <v>337</v>
      </c>
      <c r="K172" s="188" t="s">
        <v>337</v>
      </c>
      <c r="L172" s="188" t="s">
        <v>337</v>
      </c>
      <c r="M172" s="188" t="s">
        <v>337</v>
      </c>
      <c r="N172" s="188" t="s">
        <v>337</v>
      </c>
      <c r="O172" s="188" t="s">
        <v>337</v>
      </c>
      <c r="P172" s="189">
        <v>43539</v>
      </c>
      <c r="Q172" s="113" t="s">
        <v>88</v>
      </c>
      <c r="R172" s="194" t="s">
        <v>618</v>
      </c>
      <c r="S172" s="190">
        <v>11</v>
      </c>
      <c r="T172" s="113" t="s">
        <v>98</v>
      </c>
      <c r="U172" s="113">
        <v>140</v>
      </c>
      <c r="V172" s="113">
        <v>33</v>
      </c>
      <c r="W172" s="113">
        <v>16.8</v>
      </c>
      <c r="X172" s="113"/>
      <c r="Y172" s="113"/>
      <c r="Z172" s="191">
        <v>0.9159722222222223</v>
      </c>
      <c r="AA172" s="191">
        <v>0.33124999999999999</v>
      </c>
      <c r="AB172" s="113">
        <v>576.5</v>
      </c>
      <c r="AC172" s="113">
        <v>544.5</v>
      </c>
      <c r="AD172" s="113">
        <v>94</v>
      </c>
      <c r="AE172" s="113">
        <v>32</v>
      </c>
      <c r="AF172" s="113"/>
      <c r="AG172" s="192">
        <v>21.5</v>
      </c>
      <c r="AH172" s="192">
        <v>208.5</v>
      </c>
      <c r="AI172" s="192">
        <v>8.9</v>
      </c>
      <c r="AJ172" s="192">
        <v>1.8</v>
      </c>
      <c r="AK172" s="192">
        <v>57.9</v>
      </c>
      <c r="AL172" s="192">
        <v>24.8</v>
      </c>
      <c r="AM172" s="192">
        <v>15.5</v>
      </c>
      <c r="AN172" s="192">
        <v>66</v>
      </c>
      <c r="AO172" s="192">
        <v>21</v>
      </c>
      <c r="AP172" s="193">
        <v>2.2000000000000002</v>
      </c>
      <c r="AQ172" s="192">
        <v>53</v>
      </c>
      <c r="AR172" s="192">
        <v>5.8</v>
      </c>
      <c r="AS172" s="113">
        <v>81.5</v>
      </c>
      <c r="AT172" s="113">
        <v>82.7</v>
      </c>
      <c r="AU172" s="98">
        <v>2.3140495867768593</v>
      </c>
      <c r="AV172" s="98">
        <v>2.556473829201102</v>
      </c>
      <c r="AW172" s="113">
        <v>60</v>
      </c>
      <c r="AX172" s="113">
        <v>6.5</v>
      </c>
      <c r="AY172" s="113">
        <v>1.9</v>
      </c>
      <c r="AZ172" s="113">
        <v>0</v>
      </c>
      <c r="BA172" s="113">
        <v>0</v>
      </c>
      <c r="BB172" s="113">
        <v>3</v>
      </c>
      <c r="BC172" s="113">
        <v>19</v>
      </c>
      <c r="BD172" s="113">
        <v>22</v>
      </c>
      <c r="BE172" s="173">
        <v>9.6999999999999993</v>
      </c>
      <c r="BF172" s="113">
        <v>17.5</v>
      </c>
      <c r="BG172" s="113">
        <v>2.4</v>
      </c>
      <c r="BH172" s="113">
        <v>4.3</v>
      </c>
      <c r="BI172" s="113">
        <v>2.1</v>
      </c>
      <c r="BJ172" s="113">
        <v>3.5</v>
      </c>
      <c r="BK172" s="113">
        <v>1.5</v>
      </c>
      <c r="BL172" s="113">
        <v>2.9</v>
      </c>
      <c r="BM172" s="113">
        <v>8</v>
      </c>
      <c r="BN172" s="113">
        <v>0.9</v>
      </c>
      <c r="BO172" s="113">
        <v>93</v>
      </c>
      <c r="BP172" s="113">
        <v>97.5</v>
      </c>
      <c r="BQ172" s="113">
        <v>0</v>
      </c>
      <c r="BR172" s="113">
        <v>78</v>
      </c>
      <c r="BS172" s="113">
        <v>125</v>
      </c>
      <c r="BT172" s="113">
        <v>55</v>
      </c>
      <c r="BU172" s="113">
        <v>177.7</v>
      </c>
      <c r="BV172" s="113">
        <v>40.5</v>
      </c>
      <c r="BW172" s="113">
        <v>36.9</v>
      </c>
      <c r="BX172" s="113">
        <v>3.1</v>
      </c>
      <c r="BY172" s="113">
        <v>100</v>
      </c>
      <c r="BZ172" s="113">
        <v>100</v>
      </c>
      <c r="CA172" s="113">
        <v>100</v>
      </c>
      <c r="CB172" s="113">
        <v>100</v>
      </c>
      <c r="CC172" s="113"/>
      <c r="CD172" s="113"/>
      <c r="CE172" s="113" t="s">
        <v>79</v>
      </c>
      <c r="CF172" s="113"/>
      <c r="CG172" s="186"/>
      <c r="CH172" s="186"/>
      <c r="CI172" s="113">
        <v>8</v>
      </c>
      <c r="CJ172" s="113">
        <v>7</v>
      </c>
      <c r="CK172" s="113">
        <v>9</v>
      </c>
    </row>
    <row r="173" spans="1:89" x14ac:dyDescent="0.2">
      <c r="A173" s="184">
        <v>176</v>
      </c>
      <c r="B173" s="36">
        <v>176</v>
      </c>
      <c r="C173" t="s">
        <v>619</v>
      </c>
      <c r="D173" s="185" t="s">
        <v>620</v>
      </c>
      <c r="E173" s="186">
        <v>16</v>
      </c>
      <c r="F173" s="187"/>
      <c r="G173" s="187"/>
      <c r="H173" s="187"/>
      <c r="I173" s="188" t="s">
        <v>94</v>
      </c>
      <c r="J173" s="188" t="s">
        <v>139</v>
      </c>
      <c r="K173" s="188" t="s">
        <v>115</v>
      </c>
      <c r="L173" s="188" t="s">
        <v>337</v>
      </c>
      <c r="M173" s="188" t="s">
        <v>337</v>
      </c>
      <c r="N173" s="188" t="s">
        <v>337</v>
      </c>
      <c r="O173" s="188" t="s">
        <v>337</v>
      </c>
      <c r="P173" s="189">
        <v>43532</v>
      </c>
      <c r="Q173" s="113" t="s">
        <v>88</v>
      </c>
      <c r="R173" s="194" t="s">
        <v>621</v>
      </c>
      <c r="S173" s="190">
        <v>16</v>
      </c>
      <c r="T173" s="113" t="s">
        <v>90</v>
      </c>
      <c r="U173" s="113">
        <v>169</v>
      </c>
      <c r="V173" s="113">
        <v>73</v>
      </c>
      <c r="W173" s="113">
        <v>25.6</v>
      </c>
      <c r="X173" s="113"/>
      <c r="Y173" s="113"/>
      <c r="Z173" s="191">
        <v>0.89513888888888893</v>
      </c>
      <c r="AA173" s="191">
        <v>0.43888888888888888</v>
      </c>
      <c r="AB173" s="113">
        <v>783</v>
      </c>
      <c r="AC173" s="113">
        <v>737</v>
      </c>
      <c r="AD173" s="113">
        <v>94</v>
      </c>
      <c r="AE173" s="113">
        <v>46</v>
      </c>
      <c r="AF173" s="113"/>
      <c r="AG173" s="192">
        <v>3</v>
      </c>
      <c r="AH173" s="192">
        <v>54.5</v>
      </c>
      <c r="AI173" s="192">
        <v>5.9</v>
      </c>
      <c r="AJ173" s="192">
        <v>4.5</v>
      </c>
      <c r="AK173" s="192">
        <v>56.1</v>
      </c>
      <c r="AL173" s="192">
        <v>14.7</v>
      </c>
      <c r="AM173" s="192">
        <v>24.7</v>
      </c>
      <c r="AN173" s="192">
        <v>104</v>
      </c>
      <c r="AO173" s="192">
        <v>33</v>
      </c>
      <c r="AP173" s="193">
        <v>2.5</v>
      </c>
      <c r="AQ173" s="192">
        <v>188</v>
      </c>
      <c r="AR173" s="192">
        <v>15.3</v>
      </c>
      <c r="AS173" s="113">
        <v>128.69999999999999</v>
      </c>
      <c r="AT173" s="113">
        <v>70.8</v>
      </c>
      <c r="AU173" s="98">
        <v>2.6865671641791047</v>
      </c>
      <c r="AV173" s="98">
        <v>2.8900949796472184</v>
      </c>
      <c r="AW173" s="113">
        <v>75</v>
      </c>
      <c r="AX173" s="113">
        <v>6.1</v>
      </c>
      <c r="AY173" s="113">
        <v>1.9</v>
      </c>
      <c r="AZ173" s="113">
        <v>1</v>
      </c>
      <c r="BA173" s="113">
        <v>1</v>
      </c>
      <c r="BB173" s="113">
        <v>3</v>
      </c>
      <c r="BC173" s="113">
        <v>59</v>
      </c>
      <c r="BD173" s="113">
        <v>64</v>
      </c>
      <c r="BE173" s="173">
        <v>11.5</v>
      </c>
      <c r="BF173" s="113">
        <v>26.3</v>
      </c>
      <c r="BG173" s="113">
        <v>5.2</v>
      </c>
      <c r="BH173" s="113">
        <v>6.9</v>
      </c>
      <c r="BI173" s="113">
        <v>4.5999999999999996</v>
      </c>
      <c r="BJ173" s="113">
        <v>28.6</v>
      </c>
      <c r="BK173" s="113">
        <v>4.3</v>
      </c>
      <c r="BL173" s="113">
        <v>8.1</v>
      </c>
      <c r="BM173" s="113">
        <v>6</v>
      </c>
      <c r="BN173" s="113">
        <v>0.5</v>
      </c>
      <c r="BO173" s="113">
        <v>92</v>
      </c>
      <c r="BP173" s="113">
        <v>97.3</v>
      </c>
      <c r="BQ173" s="113">
        <v>0</v>
      </c>
      <c r="BR173" s="113">
        <v>59</v>
      </c>
      <c r="BS173" s="113">
        <v>100</v>
      </c>
      <c r="BT173" s="113">
        <v>48</v>
      </c>
      <c r="BU173" s="113">
        <v>169.7</v>
      </c>
      <c r="BV173" s="113">
        <v>94.4</v>
      </c>
      <c r="BW173" s="113">
        <v>18.7</v>
      </c>
      <c r="BX173" s="113">
        <v>3.5</v>
      </c>
      <c r="BY173" s="113">
        <v>100</v>
      </c>
      <c r="BZ173" s="113">
        <v>100</v>
      </c>
      <c r="CA173" s="113">
        <v>100</v>
      </c>
      <c r="CB173" s="113">
        <v>100</v>
      </c>
      <c r="CC173" s="113"/>
      <c r="CD173" s="113"/>
      <c r="CE173" s="113"/>
      <c r="CF173" s="113"/>
      <c r="CG173" s="186"/>
      <c r="CH173" s="186"/>
      <c r="CI173" s="113">
        <v>10</v>
      </c>
      <c r="CJ173" s="113">
        <v>10</v>
      </c>
      <c r="CK173" s="113" t="s">
        <v>129</v>
      </c>
    </row>
    <row r="174" spans="1:89" x14ac:dyDescent="0.2">
      <c r="A174" s="184">
        <v>177</v>
      </c>
      <c r="B174" s="36">
        <v>177</v>
      </c>
      <c r="C174" t="s">
        <v>622</v>
      </c>
      <c r="D174" s="185" t="s">
        <v>623</v>
      </c>
      <c r="E174" s="186">
        <v>11</v>
      </c>
      <c r="F174" s="187"/>
      <c r="G174" s="187"/>
      <c r="H174" s="187"/>
      <c r="I174" s="188" t="s">
        <v>93</v>
      </c>
      <c r="J174" s="188" t="s">
        <v>200</v>
      </c>
      <c r="K174" s="188" t="s">
        <v>337</v>
      </c>
      <c r="L174" s="188" t="s">
        <v>337</v>
      </c>
      <c r="M174" s="188" t="s">
        <v>337</v>
      </c>
      <c r="N174" s="188" t="s">
        <v>337</v>
      </c>
      <c r="O174" s="188" t="s">
        <v>337</v>
      </c>
      <c r="P174" s="189">
        <v>43531</v>
      </c>
      <c r="Q174" s="113" t="s">
        <v>88</v>
      </c>
      <c r="R174" s="194" t="s">
        <v>624</v>
      </c>
      <c r="S174" s="190">
        <v>11</v>
      </c>
      <c r="T174" s="113" t="s">
        <v>90</v>
      </c>
      <c r="U174" s="113">
        <v>147</v>
      </c>
      <c r="V174" s="113">
        <v>39</v>
      </c>
      <c r="W174" s="113">
        <v>18</v>
      </c>
      <c r="X174" s="113"/>
      <c r="Y174" s="113"/>
      <c r="Z174" s="191">
        <v>0.84375</v>
      </c>
      <c r="AA174" s="191">
        <v>0.19930555555555554</v>
      </c>
      <c r="AB174" s="113">
        <v>511.1</v>
      </c>
      <c r="AC174" s="113">
        <v>500.5</v>
      </c>
      <c r="AD174" s="113">
        <v>98</v>
      </c>
      <c r="AE174" s="113">
        <v>11.2</v>
      </c>
      <c r="AF174" s="113"/>
      <c r="AG174" s="192">
        <v>2.1</v>
      </c>
      <c r="AH174" s="192">
        <v>65.599999999999994</v>
      </c>
      <c r="AI174" s="192">
        <v>2.2000000000000002</v>
      </c>
      <c r="AJ174" s="192">
        <v>1.8</v>
      </c>
      <c r="AK174" s="192">
        <v>51.8</v>
      </c>
      <c r="AL174" s="192">
        <v>17.899999999999999</v>
      </c>
      <c r="AM174" s="192">
        <v>28.5</v>
      </c>
      <c r="AN174" s="192">
        <v>44</v>
      </c>
      <c r="AO174" s="192">
        <v>13</v>
      </c>
      <c r="AP174" s="193">
        <v>1.5</v>
      </c>
      <c r="AQ174" s="192">
        <v>76</v>
      </c>
      <c r="AR174" s="192">
        <v>9.1</v>
      </c>
      <c r="AS174" s="113">
        <v>72.5</v>
      </c>
      <c r="AT174" s="113">
        <v>69.699999999999989</v>
      </c>
      <c r="AU174" s="98">
        <v>1.5584415584415585</v>
      </c>
      <c r="AV174" s="98">
        <v>1.7382617382617382</v>
      </c>
      <c r="AW174" s="113">
        <v>26</v>
      </c>
      <c r="AX174" s="113">
        <v>3.1</v>
      </c>
      <c r="AY174" s="113">
        <v>0</v>
      </c>
      <c r="AZ174" s="113">
        <v>16</v>
      </c>
      <c r="BA174" s="113">
        <v>4</v>
      </c>
      <c r="BB174" s="113">
        <v>10</v>
      </c>
      <c r="BC174" s="113">
        <v>19</v>
      </c>
      <c r="BD174" s="113">
        <v>49</v>
      </c>
      <c r="BE174" s="173">
        <v>12.1</v>
      </c>
      <c r="BF174" s="113">
        <v>17.100000000000001</v>
      </c>
      <c r="BG174" s="113">
        <v>5.9</v>
      </c>
      <c r="BH174" s="113">
        <v>10.9</v>
      </c>
      <c r="BI174" s="113">
        <v>3.9</v>
      </c>
      <c r="BJ174" s="113">
        <v>6.6</v>
      </c>
      <c r="BK174" s="113">
        <v>5.7</v>
      </c>
      <c r="BL174" s="113">
        <v>2.2999999999999998</v>
      </c>
      <c r="BM174" s="113">
        <v>44</v>
      </c>
      <c r="BN174" s="113">
        <v>5.3</v>
      </c>
      <c r="BO174" s="113">
        <v>86</v>
      </c>
      <c r="BP174" s="113">
        <v>96.6</v>
      </c>
      <c r="BQ174" s="113">
        <v>0.1</v>
      </c>
      <c r="BR174" s="113">
        <v>80</v>
      </c>
      <c r="BS174" s="113">
        <v>124</v>
      </c>
      <c r="BT174" s="113">
        <v>56</v>
      </c>
      <c r="BU174" s="113">
        <v>1.8</v>
      </c>
      <c r="BV174" s="113">
        <v>33.299999999999997</v>
      </c>
      <c r="BW174" s="113">
        <v>8.1999999999999993</v>
      </c>
      <c r="BX174" s="113">
        <v>3.9</v>
      </c>
      <c r="BY174" s="113">
        <v>100</v>
      </c>
      <c r="BZ174" s="113">
        <v>100</v>
      </c>
      <c r="CA174" s="113">
        <v>100</v>
      </c>
      <c r="CB174" s="113">
        <v>100</v>
      </c>
      <c r="CC174" s="113"/>
      <c r="CD174" s="113"/>
      <c r="CE174" s="113"/>
      <c r="CF174" s="113"/>
      <c r="CG174" s="113"/>
      <c r="CH174" s="186" t="s">
        <v>625</v>
      </c>
      <c r="CI174" s="113">
        <v>10</v>
      </c>
      <c r="CJ174" s="113">
        <v>10</v>
      </c>
      <c r="CK174" s="173">
        <v>0</v>
      </c>
    </row>
    <row r="175" spans="1:89" x14ac:dyDescent="0.2">
      <c r="A175" s="184">
        <v>178</v>
      </c>
      <c r="B175" s="36">
        <v>178</v>
      </c>
      <c r="C175" t="s">
        <v>626</v>
      </c>
      <c r="D175" s="185" t="s">
        <v>627</v>
      </c>
      <c r="E175" s="186">
        <v>8</v>
      </c>
      <c r="F175" s="187"/>
      <c r="G175" s="187"/>
      <c r="H175" s="187"/>
      <c r="I175" s="188" t="s">
        <v>115</v>
      </c>
      <c r="J175" s="188" t="s">
        <v>337</v>
      </c>
      <c r="K175" s="188" t="s">
        <v>337</v>
      </c>
      <c r="L175" s="188" t="s">
        <v>337</v>
      </c>
      <c r="M175" s="188" t="s">
        <v>337</v>
      </c>
      <c r="N175" s="188" t="s">
        <v>337</v>
      </c>
      <c r="O175" s="188" t="s">
        <v>337</v>
      </c>
      <c r="P175" s="189">
        <v>43530</v>
      </c>
      <c r="Q175" s="113" t="s">
        <v>88</v>
      </c>
      <c r="R175" s="194" t="s">
        <v>628</v>
      </c>
      <c r="S175" s="190">
        <v>8</v>
      </c>
      <c r="T175" s="113" t="s">
        <v>98</v>
      </c>
      <c r="U175" s="113">
        <v>122</v>
      </c>
      <c r="V175" s="113">
        <v>21</v>
      </c>
      <c r="W175" s="113">
        <v>14.1</v>
      </c>
      <c r="X175" s="113"/>
      <c r="Y175" s="113"/>
      <c r="Z175" s="191">
        <v>0.89236111111111116</v>
      </c>
      <c r="AA175" s="191">
        <v>0.35833333333333334</v>
      </c>
      <c r="AB175" s="113">
        <v>648.5</v>
      </c>
      <c r="AC175" s="113">
        <v>576.5</v>
      </c>
      <c r="AD175" s="113">
        <v>89</v>
      </c>
      <c r="AE175" s="113">
        <v>72</v>
      </c>
      <c r="AF175" s="113"/>
      <c r="AG175" s="192">
        <v>23.5</v>
      </c>
      <c r="AH175" s="192">
        <v>67</v>
      </c>
      <c r="AI175" s="192">
        <v>14.2</v>
      </c>
      <c r="AJ175" s="192">
        <v>2.9</v>
      </c>
      <c r="AK175" s="192">
        <v>57</v>
      </c>
      <c r="AL175" s="192">
        <v>12.6</v>
      </c>
      <c r="AM175" s="192">
        <v>27.5</v>
      </c>
      <c r="AN175" s="192">
        <v>61</v>
      </c>
      <c r="AO175" s="192">
        <v>17</v>
      </c>
      <c r="AP175" s="193">
        <v>1.6</v>
      </c>
      <c r="AQ175" s="192">
        <v>160</v>
      </c>
      <c r="AR175" s="192">
        <v>16.7</v>
      </c>
      <c r="AS175" s="113">
        <v>88.5</v>
      </c>
      <c r="AT175" s="113">
        <v>69.599999999999994</v>
      </c>
      <c r="AU175" s="98">
        <v>1.7692974848222029</v>
      </c>
      <c r="AV175" s="98">
        <v>1.9358196010407631</v>
      </c>
      <c r="AW175" s="113">
        <v>153</v>
      </c>
      <c r="AX175" s="113">
        <v>15.7</v>
      </c>
      <c r="AY175" s="113">
        <v>9.1999999999999993</v>
      </c>
      <c r="AZ175" s="113">
        <v>4</v>
      </c>
      <c r="BA175" s="113">
        <v>1</v>
      </c>
      <c r="BB175" s="113">
        <v>2</v>
      </c>
      <c r="BC175" s="113">
        <v>11</v>
      </c>
      <c r="BD175" s="113">
        <v>18</v>
      </c>
      <c r="BE175" s="173">
        <v>12.5</v>
      </c>
      <c r="BF175" s="113">
        <v>13.2</v>
      </c>
      <c r="BG175" s="113">
        <v>1.9</v>
      </c>
      <c r="BH175" s="113">
        <v>1.1000000000000001</v>
      </c>
      <c r="BI175" s="113">
        <v>2.2000000000000002</v>
      </c>
      <c r="BJ175" s="113">
        <v>1.8</v>
      </c>
      <c r="BK175" s="113">
        <v>2.2999999999999998</v>
      </c>
      <c r="BL175" s="113">
        <v>2.8</v>
      </c>
      <c r="BM175" s="113">
        <v>12</v>
      </c>
      <c r="BN175" s="113">
        <v>1.2</v>
      </c>
      <c r="BO175" s="113">
        <v>88</v>
      </c>
      <c r="BP175" s="113">
        <v>97</v>
      </c>
      <c r="BQ175" s="113">
        <v>0</v>
      </c>
      <c r="BR175" s="113">
        <v>78</v>
      </c>
      <c r="BS175" s="113">
        <v>134</v>
      </c>
      <c r="BT175" s="113">
        <v>55</v>
      </c>
      <c r="BU175" s="113">
        <v>4.7</v>
      </c>
      <c r="BV175" s="113">
        <v>28.4</v>
      </c>
      <c r="BW175" s="113">
        <v>24.9</v>
      </c>
      <c r="BX175" s="113">
        <v>4.0999999999999996</v>
      </c>
      <c r="BY175" s="113">
        <v>99.3</v>
      </c>
      <c r="BZ175" s="113">
        <v>99.7</v>
      </c>
      <c r="CA175" s="113">
        <v>99.3</v>
      </c>
      <c r="CB175" s="113">
        <v>100</v>
      </c>
      <c r="CC175" s="113"/>
      <c r="CD175" s="113" t="s">
        <v>78</v>
      </c>
      <c r="CE175" s="113"/>
      <c r="CF175" s="113"/>
      <c r="CG175" s="186"/>
      <c r="CH175" s="186"/>
      <c r="CI175" s="113">
        <v>8</v>
      </c>
      <c r="CJ175" s="113">
        <v>8</v>
      </c>
      <c r="CK175" s="173">
        <v>0</v>
      </c>
    </row>
    <row r="176" spans="1:89" x14ac:dyDescent="0.2">
      <c r="A176" s="184">
        <v>179</v>
      </c>
      <c r="B176" s="36">
        <v>179</v>
      </c>
      <c r="C176" t="s">
        <v>629</v>
      </c>
      <c r="D176" s="185" t="s">
        <v>630</v>
      </c>
      <c r="E176" s="186">
        <v>14</v>
      </c>
      <c r="F176" s="187"/>
      <c r="G176" s="187"/>
      <c r="H176" s="187"/>
      <c r="I176" s="188" t="s">
        <v>115</v>
      </c>
      <c r="J176" s="188" t="s">
        <v>87</v>
      </c>
      <c r="K176" s="188" t="s">
        <v>96</v>
      </c>
      <c r="L176" s="188" t="s">
        <v>337</v>
      </c>
      <c r="M176" s="188" t="s">
        <v>337</v>
      </c>
      <c r="N176" s="188" t="s">
        <v>337</v>
      </c>
      <c r="O176" s="188" t="s">
        <v>337</v>
      </c>
      <c r="P176" s="189">
        <v>43528</v>
      </c>
      <c r="Q176" s="113" t="s">
        <v>88</v>
      </c>
      <c r="R176" s="194" t="s">
        <v>631</v>
      </c>
      <c r="S176" s="190">
        <v>14</v>
      </c>
      <c r="T176" s="113" t="s">
        <v>98</v>
      </c>
      <c r="U176" s="113">
        <v>181</v>
      </c>
      <c r="V176" s="113">
        <v>70</v>
      </c>
      <c r="W176" s="113">
        <v>21.4</v>
      </c>
      <c r="X176" s="113"/>
      <c r="Y176" s="113"/>
      <c r="Z176" s="191">
        <v>0.9159722222222223</v>
      </c>
      <c r="AA176" s="191">
        <v>0.37361111111111112</v>
      </c>
      <c r="AB176" s="113">
        <v>656</v>
      </c>
      <c r="AC176" s="113">
        <v>623.5</v>
      </c>
      <c r="AD176" s="113">
        <v>95</v>
      </c>
      <c r="AE176" s="113">
        <v>32.5</v>
      </c>
      <c r="AF176" s="113"/>
      <c r="AG176" s="192">
        <v>2</v>
      </c>
      <c r="AH176" s="192">
        <v>122</v>
      </c>
      <c r="AI176" s="192">
        <v>5.2</v>
      </c>
      <c r="AJ176" s="192">
        <v>3.2</v>
      </c>
      <c r="AK176" s="192">
        <v>54.9</v>
      </c>
      <c r="AL176" s="192">
        <v>18.8</v>
      </c>
      <c r="AM176" s="192">
        <v>23.1</v>
      </c>
      <c r="AN176" s="192">
        <v>88</v>
      </c>
      <c r="AO176" s="192">
        <v>34</v>
      </c>
      <c r="AP176" s="193">
        <v>3.1</v>
      </c>
      <c r="AQ176" s="192">
        <v>159</v>
      </c>
      <c r="AR176" s="192">
        <v>15.3</v>
      </c>
      <c r="AS176" s="113">
        <v>111.1</v>
      </c>
      <c r="AT176" s="113">
        <v>73.7</v>
      </c>
      <c r="AU176" s="98">
        <v>3.2718524458700884</v>
      </c>
      <c r="AV176" s="98">
        <v>3.5701684041700079</v>
      </c>
      <c r="AW176" s="113">
        <v>156</v>
      </c>
      <c r="AX176" s="113">
        <v>14.9</v>
      </c>
      <c r="AY176" s="113">
        <v>2.9</v>
      </c>
      <c r="AZ176" s="113">
        <v>8</v>
      </c>
      <c r="BA176" s="113">
        <v>0</v>
      </c>
      <c r="BB176" s="113">
        <v>16</v>
      </c>
      <c r="BC176" s="113">
        <v>69</v>
      </c>
      <c r="BD176" s="113">
        <v>93</v>
      </c>
      <c r="BE176" s="173">
        <v>16.100000000000001</v>
      </c>
      <c r="BF176" s="113">
        <v>23.6</v>
      </c>
      <c r="BG176" s="113">
        <v>8.9</v>
      </c>
      <c r="BH176" s="113">
        <v>23.3</v>
      </c>
      <c r="BI176" s="113">
        <v>4.5999999999999996</v>
      </c>
      <c r="BJ176" s="113">
        <v>10.6</v>
      </c>
      <c r="BK176" s="113">
        <v>7.5</v>
      </c>
      <c r="BL176" s="113">
        <v>9.4</v>
      </c>
      <c r="BM176" s="113">
        <v>24</v>
      </c>
      <c r="BN176" s="113">
        <v>2.2999999999999998</v>
      </c>
      <c r="BO176" s="113">
        <v>86</v>
      </c>
      <c r="BP176" s="113">
        <v>96.7</v>
      </c>
      <c r="BQ176" s="113">
        <v>0.7</v>
      </c>
      <c r="BR176" s="113">
        <v>42</v>
      </c>
      <c r="BS176" s="113">
        <v>80</v>
      </c>
      <c r="BT176" s="113">
        <v>31</v>
      </c>
      <c r="BU176" s="113">
        <v>2.2999999999999998</v>
      </c>
      <c r="BV176" s="113">
        <v>11.4</v>
      </c>
      <c r="BW176" s="113">
        <v>14.3</v>
      </c>
      <c r="BX176" s="113">
        <v>3.6</v>
      </c>
      <c r="BY176" s="113">
        <v>99.1</v>
      </c>
      <c r="BZ176" s="113">
        <v>99.1</v>
      </c>
      <c r="CA176" s="113">
        <v>100</v>
      </c>
      <c r="CB176" s="113">
        <v>100</v>
      </c>
      <c r="CC176" s="113"/>
      <c r="CD176" s="113"/>
      <c r="CE176" s="113"/>
      <c r="CF176" s="113"/>
      <c r="CG176" s="186"/>
      <c r="CH176" s="186"/>
      <c r="CI176" s="113">
        <v>10</v>
      </c>
      <c r="CJ176" s="113">
        <v>10</v>
      </c>
      <c r="CK176" s="173">
        <v>0</v>
      </c>
    </row>
    <row r="177" spans="1:89" x14ac:dyDescent="0.2">
      <c r="A177" s="184">
        <v>180</v>
      </c>
      <c r="B177" s="36">
        <v>180</v>
      </c>
      <c r="C177" t="s">
        <v>632</v>
      </c>
      <c r="D177" s="185" t="s">
        <v>633</v>
      </c>
      <c r="E177" s="186">
        <v>5</v>
      </c>
      <c r="F177" s="187"/>
      <c r="G177" s="187"/>
      <c r="H177" s="187"/>
      <c r="I177" s="188" t="s">
        <v>94</v>
      </c>
      <c r="J177" s="188" t="s">
        <v>93</v>
      </c>
      <c r="K177" s="188" t="s">
        <v>337</v>
      </c>
      <c r="L177" s="188" t="s">
        <v>337</v>
      </c>
      <c r="M177" s="188" t="s">
        <v>337</v>
      </c>
      <c r="N177" s="188" t="s">
        <v>337</v>
      </c>
      <c r="O177" s="188" t="s">
        <v>337</v>
      </c>
      <c r="P177" s="189">
        <v>43524</v>
      </c>
      <c r="Q177" s="113" t="s">
        <v>88</v>
      </c>
      <c r="R177" s="194" t="s">
        <v>634</v>
      </c>
      <c r="S177" s="190">
        <v>5</v>
      </c>
      <c r="T177" s="113" t="s">
        <v>98</v>
      </c>
      <c r="U177" s="113">
        <v>123</v>
      </c>
      <c r="V177" s="113">
        <v>22</v>
      </c>
      <c r="W177" s="113">
        <v>14.5</v>
      </c>
      <c r="X177" s="113"/>
      <c r="Y177" s="113"/>
      <c r="Z177" s="191">
        <v>0.89374999999999993</v>
      </c>
      <c r="AA177" s="191">
        <v>0.25555555555555559</v>
      </c>
      <c r="AB177" s="113">
        <v>521</v>
      </c>
      <c r="AC177" s="113">
        <v>493</v>
      </c>
      <c r="AD177" s="113">
        <v>95</v>
      </c>
      <c r="AE177" s="113">
        <v>28</v>
      </c>
      <c r="AF177" s="113"/>
      <c r="AG177" s="192">
        <v>0</v>
      </c>
      <c r="AH177" s="192">
        <v>99</v>
      </c>
      <c r="AI177" s="192">
        <v>5.4</v>
      </c>
      <c r="AJ177" s="192">
        <v>3.1</v>
      </c>
      <c r="AK177" s="192">
        <v>38</v>
      </c>
      <c r="AL177" s="192">
        <v>30.5</v>
      </c>
      <c r="AM177" s="192">
        <v>28.3</v>
      </c>
      <c r="AN177" s="192">
        <v>68</v>
      </c>
      <c r="AO177" s="192">
        <v>28</v>
      </c>
      <c r="AP177" s="193">
        <v>3.2</v>
      </c>
      <c r="AQ177" s="192">
        <v>50</v>
      </c>
      <c r="AR177" s="192">
        <v>6.1</v>
      </c>
      <c r="AS177" s="113">
        <v>96.3</v>
      </c>
      <c r="AT177" s="113">
        <v>68.5</v>
      </c>
      <c r="AU177" s="98">
        <v>3.4077079107505073</v>
      </c>
      <c r="AV177" s="98">
        <v>3.7971602434077081</v>
      </c>
      <c r="AW177" s="113">
        <v>141</v>
      </c>
      <c r="AX177" s="113">
        <v>17.2</v>
      </c>
      <c r="AY177" s="113">
        <v>1.9</v>
      </c>
      <c r="AZ177" s="113">
        <v>2</v>
      </c>
      <c r="BA177" s="113">
        <v>0</v>
      </c>
      <c r="BB177" s="113">
        <v>1</v>
      </c>
      <c r="BC177" s="113">
        <v>11</v>
      </c>
      <c r="BD177" s="113">
        <v>14</v>
      </c>
      <c r="BE177" s="173">
        <v>10.199999999999999</v>
      </c>
      <c r="BF177" s="113">
        <v>18.399999999999999</v>
      </c>
      <c r="BG177" s="113">
        <v>1.7</v>
      </c>
      <c r="BH177" s="113">
        <v>3.9</v>
      </c>
      <c r="BI177" s="113">
        <v>0.8</v>
      </c>
      <c r="BJ177" s="113">
        <v>2</v>
      </c>
      <c r="BK177" s="113">
        <v>1.1000000000000001</v>
      </c>
      <c r="BL177" s="113">
        <v>1.6</v>
      </c>
      <c r="BM177" s="113">
        <v>8</v>
      </c>
      <c r="BN177" s="113">
        <v>1</v>
      </c>
      <c r="BO177" s="113">
        <v>93</v>
      </c>
      <c r="BP177" s="113">
        <v>96.9</v>
      </c>
      <c r="BQ177" s="113">
        <v>0</v>
      </c>
      <c r="BR177" s="113">
        <v>80</v>
      </c>
      <c r="BS177" s="113">
        <v>114</v>
      </c>
      <c r="BT177" s="113">
        <v>58</v>
      </c>
      <c r="BU177" s="113">
        <v>0.6</v>
      </c>
      <c r="BV177" s="113">
        <v>66.7</v>
      </c>
      <c r="BW177" s="113">
        <v>8.3000000000000007</v>
      </c>
      <c r="BX177" s="113">
        <v>3.5</v>
      </c>
      <c r="BY177" s="113">
        <v>93.4</v>
      </c>
      <c r="BZ177" s="113">
        <v>99.9</v>
      </c>
      <c r="CA177" s="113">
        <v>93.4</v>
      </c>
      <c r="CB177" s="113">
        <v>100</v>
      </c>
      <c r="CC177" s="113"/>
      <c r="CD177" s="113"/>
      <c r="CE177" s="113"/>
      <c r="CF177" s="113"/>
      <c r="CG177" s="186"/>
      <c r="CH177" s="186"/>
      <c r="CI177" s="113">
        <v>10</v>
      </c>
      <c r="CJ177" s="113">
        <v>10</v>
      </c>
      <c r="CK177" s="173">
        <v>0</v>
      </c>
    </row>
    <row r="178" spans="1:89" x14ac:dyDescent="0.2">
      <c r="A178" s="184">
        <v>181</v>
      </c>
      <c r="B178" s="36">
        <v>181</v>
      </c>
      <c r="C178" t="s">
        <v>635</v>
      </c>
      <c r="D178" s="185" t="s">
        <v>636</v>
      </c>
      <c r="E178" s="186">
        <v>7</v>
      </c>
      <c r="F178" s="187"/>
      <c r="G178" s="187"/>
      <c r="H178" s="187"/>
      <c r="I178" s="188" t="s">
        <v>94</v>
      </c>
      <c r="J178" s="188" t="s">
        <v>93</v>
      </c>
      <c r="K178" s="188" t="s">
        <v>337</v>
      </c>
      <c r="L178" s="188" t="s">
        <v>337</v>
      </c>
      <c r="M178" s="188" t="s">
        <v>337</v>
      </c>
      <c r="N178" s="188" t="s">
        <v>337</v>
      </c>
      <c r="O178" s="188" t="s">
        <v>337</v>
      </c>
      <c r="P178" s="189">
        <v>43523</v>
      </c>
      <c r="Q178" s="189" t="s">
        <v>88</v>
      </c>
      <c r="R178" s="194" t="s">
        <v>637</v>
      </c>
      <c r="S178" s="190">
        <v>7</v>
      </c>
      <c r="T178" s="113" t="s">
        <v>90</v>
      </c>
      <c r="U178" s="113">
        <v>130</v>
      </c>
      <c r="V178" s="113">
        <v>27</v>
      </c>
      <c r="W178" s="113">
        <v>16</v>
      </c>
      <c r="X178" s="113"/>
      <c r="Y178" s="113"/>
      <c r="Z178" s="191">
        <v>0.87430555555555556</v>
      </c>
      <c r="AA178" s="191">
        <v>0.29791666666666666</v>
      </c>
      <c r="AB178" s="113">
        <v>608.5</v>
      </c>
      <c r="AC178" s="113">
        <v>591.5</v>
      </c>
      <c r="AD178" s="113">
        <v>97</v>
      </c>
      <c r="AE178" s="113">
        <v>17</v>
      </c>
      <c r="AF178" s="113"/>
      <c r="AG178" s="192">
        <v>0.5</v>
      </c>
      <c r="AH178" s="192">
        <v>153</v>
      </c>
      <c r="AI178" s="192">
        <v>2.9</v>
      </c>
      <c r="AJ178" s="192">
        <v>2</v>
      </c>
      <c r="AK178" s="192">
        <v>49.7</v>
      </c>
      <c r="AL178" s="192">
        <v>21.9</v>
      </c>
      <c r="AM178" s="192">
        <v>26.4</v>
      </c>
      <c r="AN178" s="192">
        <v>66</v>
      </c>
      <c r="AO178" s="192">
        <v>20</v>
      </c>
      <c r="AP178" s="193">
        <v>2</v>
      </c>
      <c r="AQ178" s="192">
        <v>88</v>
      </c>
      <c r="AR178" s="192">
        <v>8.9</v>
      </c>
      <c r="AS178" s="113">
        <v>92.4</v>
      </c>
      <c r="AT178" s="113">
        <v>71.599999999999994</v>
      </c>
      <c r="AU178" s="98">
        <v>2.0287404902789516</v>
      </c>
      <c r="AV178" s="98">
        <v>2.2316145393068472</v>
      </c>
      <c r="AW178" s="113">
        <v>24</v>
      </c>
      <c r="AX178" s="113">
        <v>2.4</v>
      </c>
      <c r="AY178" s="113">
        <v>1.1000000000000001</v>
      </c>
      <c r="AZ178" s="113">
        <v>4</v>
      </c>
      <c r="BA178" s="113">
        <v>3</v>
      </c>
      <c r="BB178" s="113">
        <v>10</v>
      </c>
      <c r="BC178" s="113">
        <v>30</v>
      </c>
      <c r="BD178" s="113">
        <v>47</v>
      </c>
      <c r="BE178" s="173">
        <v>10.4</v>
      </c>
      <c r="BF178" s="113">
        <v>21.5</v>
      </c>
      <c r="BG178" s="113">
        <v>4.8</v>
      </c>
      <c r="BH178" s="113">
        <v>6.5</v>
      </c>
      <c r="BI178" s="113">
        <v>4.0999999999999996</v>
      </c>
      <c r="BJ178" s="113">
        <v>17.3</v>
      </c>
      <c r="BK178" s="113">
        <v>3.6</v>
      </c>
      <c r="BL178" s="113">
        <v>5.7</v>
      </c>
      <c r="BM178" s="113">
        <v>17</v>
      </c>
      <c r="BN178" s="113">
        <v>1.7</v>
      </c>
      <c r="BO178" s="113">
        <v>92</v>
      </c>
      <c r="BP178" s="113">
        <v>97.3</v>
      </c>
      <c r="BQ178" s="113">
        <v>0</v>
      </c>
      <c r="BR178" s="113">
        <v>72</v>
      </c>
      <c r="BS178" s="113">
        <v>115</v>
      </c>
      <c r="BT178" s="113">
        <v>55</v>
      </c>
      <c r="BU178" s="113">
        <v>13.2</v>
      </c>
      <c r="BV178" s="113">
        <v>55</v>
      </c>
      <c r="BW178" s="113">
        <v>14.9</v>
      </c>
      <c r="BX178" s="113">
        <v>3.8</v>
      </c>
      <c r="BY178" s="113">
        <v>99.9</v>
      </c>
      <c r="BZ178" s="113">
        <v>99.9</v>
      </c>
      <c r="CA178" s="113">
        <v>100</v>
      </c>
      <c r="CB178" s="113">
        <v>100</v>
      </c>
      <c r="CC178" s="113"/>
      <c r="CD178" s="113"/>
      <c r="CE178" s="113"/>
      <c r="CF178" s="113"/>
      <c r="CG178" s="186"/>
      <c r="CH178" s="186"/>
      <c r="CI178" s="113">
        <v>10</v>
      </c>
      <c r="CJ178" s="113">
        <v>10</v>
      </c>
      <c r="CK178" s="173">
        <v>0</v>
      </c>
    </row>
    <row r="179" spans="1:89" x14ac:dyDescent="0.2">
      <c r="A179" s="184">
        <v>182</v>
      </c>
      <c r="B179" s="36">
        <v>182</v>
      </c>
      <c r="C179" t="s">
        <v>638</v>
      </c>
      <c r="D179" s="185" t="s">
        <v>639</v>
      </c>
      <c r="E179" s="186">
        <v>12</v>
      </c>
      <c r="F179" s="187"/>
      <c r="G179" s="187"/>
      <c r="H179" s="187"/>
      <c r="I179" s="188" t="s">
        <v>235</v>
      </c>
      <c r="J179" s="188" t="s">
        <v>115</v>
      </c>
      <c r="K179" s="188" t="s">
        <v>87</v>
      </c>
      <c r="L179" s="188" t="s">
        <v>228</v>
      </c>
      <c r="M179" s="188" t="s">
        <v>337</v>
      </c>
      <c r="N179" s="188" t="s">
        <v>337</v>
      </c>
      <c r="O179" s="188" t="s">
        <v>337</v>
      </c>
      <c r="P179" s="189">
        <v>43521</v>
      </c>
      <c r="Q179" s="189" t="s">
        <v>88</v>
      </c>
      <c r="R179" s="194" t="s">
        <v>640</v>
      </c>
      <c r="S179" s="190">
        <v>12</v>
      </c>
      <c r="T179" s="113" t="s">
        <v>98</v>
      </c>
      <c r="U179" s="113">
        <v>170</v>
      </c>
      <c r="V179" s="113">
        <v>51</v>
      </c>
      <c r="W179" s="113">
        <v>17.600000000000001</v>
      </c>
      <c r="X179" s="113"/>
      <c r="Y179" s="113"/>
      <c r="Z179" s="191">
        <v>0.91666666666666663</v>
      </c>
      <c r="AA179" s="191">
        <v>0.33124999999999999</v>
      </c>
      <c r="AB179" s="113">
        <v>573</v>
      </c>
      <c r="AC179" s="113">
        <v>502</v>
      </c>
      <c r="AD179" s="113">
        <v>88</v>
      </c>
      <c r="AE179" s="113">
        <v>71</v>
      </c>
      <c r="AF179" s="113"/>
      <c r="AG179" s="192">
        <v>25</v>
      </c>
      <c r="AH179" s="192">
        <v>143</v>
      </c>
      <c r="AI179" s="192">
        <v>16.100000000000001</v>
      </c>
      <c r="AJ179" s="192">
        <v>12.3</v>
      </c>
      <c r="AK179" s="192">
        <v>53.4</v>
      </c>
      <c r="AL179" s="192">
        <v>17.8</v>
      </c>
      <c r="AM179" s="192">
        <v>16.5</v>
      </c>
      <c r="AN179" s="192">
        <v>128</v>
      </c>
      <c r="AO179" s="192">
        <v>62</v>
      </c>
      <c r="AP179" s="193">
        <v>6.5</v>
      </c>
      <c r="AQ179" s="192">
        <v>66</v>
      </c>
      <c r="AR179" s="192">
        <v>7.9</v>
      </c>
      <c r="AS179" s="113">
        <v>144.5</v>
      </c>
      <c r="AT179" s="113">
        <v>71.2</v>
      </c>
      <c r="AU179" s="98">
        <v>7.4103585657370514</v>
      </c>
      <c r="AV179" s="98">
        <v>8.187250996015937</v>
      </c>
      <c r="AW179" s="113">
        <v>73</v>
      </c>
      <c r="AX179" s="113">
        <v>8.6999999999999993</v>
      </c>
      <c r="AY179" s="113">
        <v>2.9</v>
      </c>
      <c r="AZ179" s="113">
        <v>3</v>
      </c>
      <c r="BA179" s="113">
        <v>1</v>
      </c>
      <c r="BB179" s="113">
        <v>2</v>
      </c>
      <c r="BC179" s="113">
        <v>6</v>
      </c>
      <c r="BD179" s="113">
        <v>12</v>
      </c>
      <c r="BE179" s="113">
        <v>11</v>
      </c>
      <c r="BF179" s="113">
        <v>16.2</v>
      </c>
      <c r="BG179" s="113">
        <v>1.4</v>
      </c>
      <c r="BH179" s="113">
        <v>2.9</v>
      </c>
      <c r="BI179" s="113">
        <v>1.1000000000000001</v>
      </c>
      <c r="BJ179" s="113">
        <v>1.6</v>
      </c>
      <c r="BK179" s="113">
        <v>1.2</v>
      </c>
      <c r="BL179" s="113">
        <v>1.6</v>
      </c>
      <c r="BM179" s="113">
        <v>7</v>
      </c>
      <c r="BN179" s="113">
        <v>0.8</v>
      </c>
      <c r="BO179" s="113">
        <v>87</v>
      </c>
      <c r="BP179" s="113">
        <v>96.9</v>
      </c>
      <c r="BQ179" s="113">
        <v>0.4</v>
      </c>
      <c r="BR179" s="113">
        <v>63</v>
      </c>
      <c r="BS179" s="113">
        <v>125</v>
      </c>
      <c r="BT179" s="113">
        <v>49</v>
      </c>
      <c r="BU179" s="113">
        <v>5.8</v>
      </c>
      <c r="BV179" s="113">
        <v>59.5</v>
      </c>
      <c r="BW179" s="113">
        <v>9.4</v>
      </c>
      <c r="BX179" s="113">
        <v>4.4000000000000004</v>
      </c>
      <c r="BY179" s="113">
        <v>88.2</v>
      </c>
      <c r="BZ179" s="113">
        <v>100</v>
      </c>
      <c r="CA179" s="113">
        <v>88.2</v>
      </c>
      <c r="CB179" s="113">
        <v>100</v>
      </c>
      <c r="CC179" s="113" t="s">
        <v>77</v>
      </c>
      <c r="CD179" s="113"/>
      <c r="CE179" s="113"/>
      <c r="CF179" s="113"/>
      <c r="CG179" s="186"/>
      <c r="CH179" s="186"/>
      <c r="CI179" s="113">
        <v>7</v>
      </c>
      <c r="CJ179" s="113">
        <v>7</v>
      </c>
      <c r="CK179" s="113">
        <v>5</v>
      </c>
    </row>
    <row r="180" spans="1:89" x14ac:dyDescent="0.2">
      <c r="A180" s="184">
        <v>183</v>
      </c>
      <c r="B180" s="36">
        <v>183</v>
      </c>
      <c r="C180" t="s">
        <v>641</v>
      </c>
      <c r="D180" s="185" t="s">
        <v>642</v>
      </c>
      <c r="E180" s="186">
        <v>4</v>
      </c>
      <c r="F180" s="187"/>
      <c r="G180" s="187"/>
      <c r="H180" s="187"/>
      <c r="I180" s="188" t="s">
        <v>94</v>
      </c>
      <c r="J180" s="188" t="s">
        <v>93</v>
      </c>
      <c r="K180" s="188" t="s">
        <v>115</v>
      </c>
      <c r="L180" s="188" t="s">
        <v>337</v>
      </c>
      <c r="M180" s="188" t="s">
        <v>337</v>
      </c>
      <c r="N180" s="188" t="s">
        <v>337</v>
      </c>
      <c r="O180" s="188" t="s">
        <v>337</v>
      </c>
      <c r="P180" s="189">
        <v>43518</v>
      </c>
      <c r="Q180" s="189" t="s">
        <v>88</v>
      </c>
      <c r="R180" s="194" t="s">
        <v>643</v>
      </c>
      <c r="S180" s="190">
        <v>4</v>
      </c>
      <c r="T180" s="113" t="s">
        <v>98</v>
      </c>
      <c r="U180" s="113">
        <v>100</v>
      </c>
      <c r="V180" s="113">
        <v>14</v>
      </c>
      <c r="W180" s="113">
        <v>14</v>
      </c>
      <c r="X180" s="113"/>
      <c r="Y180" s="113"/>
      <c r="Z180" s="191">
        <v>0.86388888888888893</v>
      </c>
      <c r="AA180" s="191">
        <v>0.30138888888888887</v>
      </c>
      <c r="AB180" s="113">
        <v>621.5</v>
      </c>
      <c r="AC180" s="113">
        <v>601</v>
      </c>
      <c r="AD180" s="113">
        <v>97</v>
      </c>
      <c r="AE180" s="113">
        <v>20.5</v>
      </c>
      <c r="AF180" s="113"/>
      <c r="AG180" s="192">
        <v>8.5</v>
      </c>
      <c r="AH180" s="192">
        <v>61.5</v>
      </c>
      <c r="AI180" s="192">
        <v>4.5999999999999996</v>
      </c>
      <c r="AJ180" s="192">
        <v>4.9000000000000004</v>
      </c>
      <c r="AK180" s="192">
        <v>52.8</v>
      </c>
      <c r="AL180" s="192">
        <v>19.899999999999999</v>
      </c>
      <c r="AM180" s="192">
        <v>22.4</v>
      </c>
      <c r="AN180" s="192">
        <v>91</v>
      </c>
      <c r="AO180" s="192">
        <v>30</v>
      </c>
      <c r="AP180" s="193">
        <v>2.9</v>
      </c>
      <c r="AQ180" s="192">
        <v>162</v>
      </c>
      <c r="AR180" s="192">
        <v>16.2</v>
      </c>
      <c r="AS180" s="113">
        <v>113.4</v>
      </c>
      <c r="AT180" s="113">
        <v>72.699999999999989</v>
      </c>
      <c r="AU180" s="98">
        <v>2.9950083194675541</v>
      </c>
      <c r="AV180" s="98">
        <v>3.2845257903494178</v>
      </c>
      <c r="AW180" s="113">
        <v>32</v>
      </c>
      <c r="AX180" s="113">
        <v>3.2</v>
      </c>
      <c r="AY180" s="113">
        <v>1.2</v>
      </c>
      <c r="AZ180" s="113">
        <v>6</v>
      </c>
      <c r="BA180" s="113">
        <v>19</v>
      </c>
      <c r="BB180" s="113">
        <v>6</v>
      </c>
      <c r="BC180" s="113">
        <v>86</v>
      </c>
      <c r="BD180" s="113">
        <v>117</v>
      </c>
      <c r="BE180" s="173">
        <v>12.9</v>
      </c>
      <c r="BF180" s="113">
        <v>21.6</v>
      </c>
      <c r="BG180" s="113">
        <v>11.7</v>
      </c>
      <c r="BH180" s="113">
        <v>26.3</v>
      </c>
      <c r="BI180" s="113">
        <v>7.5</v>
      </c>
      <c r="BJ180" s="113">
        <v>12.6</v>
      </c>
      <c r="BK180" s="113">
        <v>11.3</v>
      </c>
      <c r="BL180" s="113">
        <v>14.3</v>
      </c>
      <c r="BM180" s="113">
        <v>46</v>
      </c>
      <c r="BN180" s="113">
        <v>4.5999999999999996</v>
      </c>
      <c r="BO180" s="113">
        <v>83</v>
      </c>
      <c r="BP180" s="113">
        <v>96.7</v>
      </c>
      <c r="BQ180" s="113">
        <v>0.1</v>
      </c>
      <c r="BR180" s="113">
        <v>82</v>
      </c>
      <c r="BS180" s="113">
        <v>119</v>
      </c>
      <c r="BT180" s="113">
        <v>54</v>
      </c>
      <c r="BU180" s="113">
        <v>374.2</v>
      </c>
      <c r="BV180" s="113">
        <v>72.7</v>
      </c>
      <c r="BW180" s="113">
        <v>15.6</v>
      </c>
      <c r="BX180" s="113">
        <v>3.8</v>
      </c>
      <c r="BY180" s="113">
        <v>95.7</v>
      </c>
      <c r="BZ180" s="113">
        <v>99.8</v>
      </c>
      <c r="CA180" s="113">
        <v>95.7</v>
      </c>
      <c r="CB180" s="113">
        <v>100</v>
      </c>
      <c r="CC180" s="113"/>
      <c r="CD180" s="113"/>
      <c r="CE180" s="113"/>
      <c r="CF180" s="113"/>
      <c r="CG180" s="186"/>
      <c r="CH180" s="186"/>
      <c r="CI180" s="113">
        <v>9</v>
      </c>
      <c r="CJ180" s="113">
        <v>9</v>
      </c>
      <c r="CK180" s="113">
        <v>5</v>
      </c>
    </row>
    <row r="181" spans="1:89" x14ac:dyDescent="0.2">
      <c r="A181" s="184">
        <v>184</v>
      </c>
      <c r="B181" s="36">
        <v>184</v>
      </c>
      <c r="C181" t="s">
        <v>644</v>
      </c>
      <c r="D181" s="185" t="s">
        <v>645</v>
      </c>
      <c r="E181" s="186">
        <v>6</v>
      </c>
      <c r="F181" s="187" t="s">
        <v>110</v>
      </c>
      <c r="G181" s="187" t="s">
        <v>111</v>
      </c>
      <c r="H181" s="187"/>
      <c r="I181" s="188" t="s">
        <v>87</v>
      </c>
      <c r="J181" s="188" t="s">
        <v>115</v>
      </c>
      <c r="K181" s="188" t="s">
        <v>235</v>
      </c>
      <c r="L181" s="188" t="s">
        <v>337</v>
      </c>
      <c r="M181" s="188" t="s">
        <v>337</v>
      </c>
      <c r="N181" s="188" t="s">
        <v>337</v>
      </c>
      <c r="O181" s="188" t="s">
        <v>337</v>
      </c>
      <c r="P181" s="189">
        <v>43514</v>
      </c>
      <c r="Q181" s="189" t="s">
        <v>88</v>
      </c>
      <c r="R181" s="194" t="s">
        <v>646</v>
      </c>
      <c r="S181" s="190">
        <v>6</v>
      </c>
      <c r="T181" s="113" t="s">
        <v>98</v>
      </c>
      <c r="U181" s="113">
        <v>120</v>
      </c>
      <c r="V181" s="113">
        <v>22</v>
      </c>
      <c r="W181" s="113">
        <v>15.3</v>
      </c>
      <c r="X181" s="113"/>
      <c r="Y181" s="113"/>
      <c r="Z181" s="191">
        <v>0.83333333333333337</v>
      </c>
      <c r="AA181" s="191">
        <v>0.25347222222222221</v>
      </c>
      <c r="AB181" s="113">
        <v>604.1</v>
      </c>
      <c r="AC181" s="113">
        <v>525</v>
      </c>
      <c r="AD181" s="113">
        <v>87</v>
      </c>
      <c r="AE181" s="113">
        <v>79.099999999999994</v>
      </c>
      <c r="AF181" s="113"/>
      <c r="AG181" s="192">
        <v>69.099999999999994</v>
      </c>
      <c r="AH181" s="192">
        <v>213.1</v>
      </c>
      <c r="AI181" s="192">
        <v>13.1</v>
      </c>
      <c r="AJ181" s="192">
        <v>2</v>
      </c>
      <c r="AK181" s="192">
        <v>52.7</v>
      </c>
      <c r="AL181" s="192">
        <v>20</v>
      </c>
      <c r="AM181" s="192">
        <v>25.3</v>
      </c>
      <c r="AN181" s="192">
        <v>43</v>
      </c>
      <c r="AO181" s="192">
        <v>11</v>
      </c>
      <c r="AP181" s="193">
        <v>1.1000000000000001</v>
      </c>
      <c r="AQ181" s="192">
        <v>76</v>
      </c>
      <c r="AR181" s="192">
        <v>8.6999999999999993</v>
      </c>
      <c r="AS181" s="113">
        <v>68.3</v>
      </c>
      <c r="AT181" s="113">
        <v>72.7</v>
      </c>
      <c r="AU181" s="98">
        <v>1.2571428571428571</v>
      </c>
      <c r="AV181" s="98">
        <v>1.3828571428571428</v>
      </c>
      <c r="AW181" s="113">
        <v>125</v>
      </c>
      <c r="AX181" s="113">
        <v>14.3</v>
      </c>
      <c r="AY181" s="113">
        <v>1.7</v>
      </c>
      <c r="AZ181" s="113">
        <v>1</v>
      </c>
      <c r="BA181" s="113">
        <v>1</v>
      </c>
      <c r="BB181" s="113">
        <v>1</v>
      </c>
      <c r="BC181" s="113">
        <v>12</v>
      </c>
      <c r="BD181" s="113">
        <v>15</v>
      </c>
      <c r="BE181" s="173">
        <v>14.2</v>
      </c>
      <c r="BF181" s="113">
        <v>17.5</v>
      </c>
      <c r="BG181" s="113">
        <v>1.7</v>
      </c>
      <c r="BH181" s="113">
        <v>2.2999999999999998</v>
      </c>
      <c r="BI181" s="113">
        <v>1.5</v>
      </c>
      <c r="BJ181" s="113">
        <v>1.8</v>
      </c>
      <c r="BK181" s="113">
        <v>0.9</v>
      </c>
      <c r="BL181" s="113">
        <v>1.4</v>
      </c>
      <c r="BM181" s="113">
        <v>3</v>
      </c>
      <c r="BN181" s="113">
        <v>0.3</v>
      </c>
      <c r="BO181" s="113">
        <v>88</v>
      </c>
      <c r="BP181" s="113">
        <v>96.9</v>
      </c>
      <c r="BQ181" s="113">
        <v>0</v>
      </c>
      <c r="BR181" s="113">
        <v>64</v>
      </c>
      <c r="BS181" s="113">
        <v>105</v>
      </c>
      <c r="BT181" s="113">
        <v>48</v>
      </c>
      <c r="BU181" s="113">
        <v>0.9</v>
      </c>
      <c r="BV181" s="113">
        <v>75</v>
      </c>
      <c r="BW181" s="113">
        <v>5.2</v>
      </c>
      <c r="BX181" s="113">
        <v>6.3</v>
      </c>
      <c r="BY181" s="113">
        <v>99.9</v>
      </c>
      <c r="BZ181" s="113">
        <v>99.9</v>
      </c>
      <c r="CA181" s="113">
        <v>100</v>
      </c>
      <c r="CB181" s="113">
        <v>100</v>
      </c>
      <c r="CC181" s="113"/>
      <c r="CD181" s="113"/>
      <c r="CE181" s="113"/>
      <c r="CF181" s="113"/>
      <c r="CG181" s="186"/>
      <c r="CH181" s="186"/>
      <c r="CI181" s="113">
        <v>5</v>
      </c>
      <c r="CJ181" s="113">
        <v>10</v>
      </c>
      <c r="CK181" s="173">
        <v>0</v>
      </c>
    </row>
    <row r="182" spans="1:89" x14ac:dyDescent="0.2">
      <c r="A182" s="184">
        <v>185</v>
      </c>
      <c r="B182" s="36">
        <v>185</v>
      </c>
      <c r="C182" t="s">
        <v>647</v>
      </c>
      <c r="D182" s="185" t="s">
        <v>648</v>
      </c>
      <c r="E182" s="186">
        <v>8</v>
      </c>
      <c r="F182" s="187"/>
      <c r="G182" s="187"/>
      <c r="H182" s="187"/>
      <c r="I182" s="188" t="s">
        <v>1827</v>
      </c>
      <c r="J182" s="188" t="s">
        <v>337</v>
      </c>
      <c r="K182" s="188" t="s">
        <v>337</v>
      </c>
      <c r="L182" s="188" t="s">
        <v>337</v>
      </c>
      <c r="M182" s="188" t="s">
        <v>337</v>
      </c>
      <c r="N182" s="188" t="s">
        <v>337</v>
      </c>
      <c r="O182" s="188" t="s">
        <v>337</v>
      </c>
      <c r="P182" s="189">
        <v>43509</v>
      </c>
      <c r="Q182" s="189" t="s">
        <v>88</v>
      </c>
      <c r="R182" s="194" t="s">
        <v>649</v>
      </c>
      <c r="S182" s="190">
        <v>8</v>
      </c>
      <c r="T182" s="113" t="s">
        <v>90</v>
      </c>
      <c r="U182" s="113">
        <v>135</v>
      </c>
      <c r="V182" s="113">
        <v>35</v>
      </c>
      <c r="W182" s="113">
        <v>19.2</v>
      </c>
      <c r="X182" s="113"/>
      <c r="Y182" s="113"/>
      <c r="Z182" s="191">
        <v>0.84375</v>
      </c>
      <c r="AA182" s="191">
        <v>0.28958333333333336</v>
      </c>
      <c r="AB182" s="113">
        <v>626</v>
      </c>
      <c r="AC182" s="113">
        <v>614</v>
      </c>
      <c r="AD182" s="113">
        <v>98</v>
      </c>
      <c r="AE182" s="113">
        <v>12</v>
      </c>
      <c r="AF182" s="113"/>
      <c r="AG182" s="192">
        <v>16.5</v>
      </c>
      <c r="AH182" s="192">
        <v>133.5</v>
      </c>
      <c r="AI182" s="192">
        <v>4.4000000000000004</v>
      </c>
      <c r="AJ182" s="192">
        <v>3.3</v>
      </c>
      <c r="AK182" s="192">
        <v>52.4</v>
      </c>
      <c r="AL182" s="192">
        <v>19.7</v>
      </c>
      <c r="AM182" s="192">
        <v>24.6</v>
      </c>
      <c r="AN182" s="192">
        <v>54</v>
      </c>
      <c r="AO182" s="192">
        <v>17</v>
      </c>
      <c r="AP182" s="193">
        <v>1.6</v>
      </c>
      <c r="AQ182" s="192">
        <v>51</v>
      </c>
      <c r="AR182" s="192">
        <v>5</v>
      </c>
      <c r="AS182" s="113">
        <v>78.599999999999994</v>
      </c>
      <c r="AT182" s="113">
        <v>72.099999999999994</v>
      </c>
      <c r="AU182" s="98">
        <v>1.6612377850162867</v>
      </c>
      <c r="AV182" s="98">
        <v>1.8175895765472312</v>
      </c>
      <c r="AW182" s="113">
        <v>4</v>
      </c>
      <c r="AX182" s="113">
        <v>0.4</v>
      </c>
      <c r="AY182" s="113">
        <v>0.2</v>
      </c>
      <c r="AZ182" s="113">
        <v>1</v>
      </c>
      <c r="BA182" s="113">
        <v>2</v>
      </c>
      <c r="BB182" s="113">
        <v>3</v>
      </c>
      <c r="BC182" s="113">
        <v>10</v>
      </c>
      <c r="BD182" s="113">
        <v>16</v>
      </c>
      <c r="BE182" s="113">
        <v>11</v>
      </c>
      <c r="BF182" s="113">
        <v>17.5</v>
      </c>
      <c r="BG182" s="113">
        <v>1.6</v>
      </c>
      <c r="BH182" s="113">
        <v>2.8</v>
      </c>
      <c r="BI182" s="113">
        <v>1.2</v>
      </c>
      <c r="BJ182" s="113">
        <v>3.3</v>
      </c>
      <c r="BK182" s="113">
        <v>1.3</v>
      </c>
      <c r="BL182" s="113">
        <v>1.6</v>
      </c>
      <c r="BM182" s="113">
        <v>6</v>
      </c>
      <c r="BN182" s="113">
        <v>0.6</v>
      </c>
      <c r="BO182" s="113">
        <v>89</v>
      </c>
      <c r="BP182" s="113">
        <v>96.2</v>
      </c>
      <c r="BQ182" s="113">
        <v>0.2</v>
      </c>
      <c r="BR182" s="113">
        <v>84</v>
      </c>
      <c r="BS182" s="113">
        <v>114</v>
      </c>
      <c r="BT182" s="113">
        <v>58</v>
      </c>
      <c r="BU182" s="113">
        <v>3.6</v>
      </c>
      <c r="BV182" s="113">
        <v>33.299999999999997</v>
      </c>
      <c r="BW182" s="113">
        <v>14.8</v>
      </c>
      <c r="BX182" s="113">
        <v>3.3</v>
      </c>
      <c r="BY182" s="113">
        <v>96.5</v>
      </c>
      <c r="BZ182" s="113">
        <v>98.5</v>
      </c>
      <c r="CA182" s="113">
        <v>100</v>
      </c>
      <c r="CB182" s="113">
        <v>96.5</v>
      </c>
      <c r="CC182" s="113"/>
      <c r="CD182" s="113"/>
      <c r="CE182" s="113" t="s">
        <v>79</v>
      </c>
      <c r="CF182" s="113"/>
      <c r="CG182" s="186"/>
      <c r="CH182" s="186"/>
      <c r="CI182" s="113">
        <v>10</v>
      </c>
      <c r="CJ182" s="113">
        <v>10</v>
      </c>
      <c r="CK182" s="173">
        <v>0</v>
      </c>
    </row>
    <row r="183" spans="1:89" x14ac:dyDescent="0.2">
      <c r="A183" s="184">
        <v>186</v>
      </c>
      <c r="B183" s="36">
        <v>186</v>
      </c>
      <c r="C183" t="s">
        <v>650</v>
      </c>
      <c r="D183" s="185" t="s">
        <v>651</v>
      </c>
      <c r="E183" s="186">
        <v>6</v>
      </c>
      <c r="F183" s="187"/>
      <c r="G183" s="187"/>
      <c r="H183" s="187"/>
      <c r="I183" s="188" t="s">
        <v>94</v>
      </c>
      <c r="J183" s="188" t="s">
        <v>337</v>
      </c>
      <c r="K183" s="188" t="s">
        <v>337</v>
      </c>
      <c r="L183" s="188" t="s">
        <v>337</v>
      </c>
      <c r="M183" s="188" t="s">
        <v>337</v>
      </c>
      <c r="N183" s="188" t="s">
        <v>337</v>
      </c>
      <c r="O183" s="188" t="s">
        <v>337</v>
      </c>
      <c r="P183" s="189">
        <v>43508</v>
      </c>
      <c r="Q183" s="189" t="s">
        <v>88</v>
      </c>
      <c r="R183" s="194" t="s">
        <v>652</v>
      </c>
      <c r="S183" s="190">
        <v>6</v>
      </c>
      <c r="T183" s="113" t="s">
        <v>98</v>
      </c>
      <c r="U183" s="113">
        <v>123</v>
      </c>
      <c r="V183" s="113">
        <v>19</v>
      </c>
      <c r="W183" s="113">
        <v>12.6</v>
      </c>
      <c r="X183" s="113"/>
      <c r="Y183" s="113"/>
      <c r="Z183" s="191">
        <v>0.84375</v>
      </c>
      <c r="AA183" s="191">
        <v>0.31458333333333333</v>
      </c>
      <c r="AB183" s="113">
        <v>664.4</v>
      </c>
      <c r="AC183" s="113">
        <v>649.5</v>
      </c>
      <c r="AD183" s="113">
        <v>98</v>
      </c>
      <c r="AE183" s="113">
        <v>14.9</v>
      </c>
      <c r="AF183" s="113"/>
      <c r="AG183" s="192">
        <v>13.6</v>
      </c>
      <c r="AH183" s="192">
        <v>85</v>
      </c>
      <c r="AI183" s="192">
        <v>4.2</v>
      </c>
      <c r="AJ183" s="192">
        <v>11</v>
      </c>
      <c r="AK183" s="192">
        <v>53.7</v>
      </c>
      <c r="AL183" s="192">
        <v>10.1</v>
      </c>
      <c r="AM183" s="192">
        <v>25.2</v>
      </c>
      <c r="AN183" s="192">
        <v>80</v>
      </c>
      <c r="AO183" s="192">
        <v>18</v>
      </c>
      <c r="AP183" s="193">
        <v>1.6</v>
      </c>
      <c r="AQ183" s="192">
        <v>136</v>
      </c>
      <c r="AR183" s="192">
        <v>12.6</v>
      </c>
      <c r="AS183" s="113">
        <v>105.2</v>
      </c>
      <c r="AT183" s="113">
        <v>63.800000000000004</v>
      </c>
      <c r="AU183" s="98">
        <v>1.6628175519630486</v>
      </c>
      <c r="AV183" s="98">
        <v>1.8106235565819861</v>
      </c>
      <c r="AW183" s="113">
        <v>62</v>
      </c>
      <c r="AX183" s="113">
        <v>5.7</v>
      </c>
      <c r="AY183" s="113">
        <v>0</v>
      </c>
      <c r="AZ183" s="113">
        <v>7</v>
      </c>
      <c r="BA183" s="113">
        <v>2</v>
      </c>
      <c r="BB183" s="113">
        <v>14</v>
      </c>
      <c r="BC183" s="113">
        <v>33</v>
      </c>
      <c r="BD183" s="113">
        <v>56</v>
      </c>
      <c r="BE183" s="173">
        <v>12.9</v>
      </c>
      <c r="BF183" s="113">
        <v>25.3</v>
      </c>
      <c r="BG183" s="113">
        <v>5.2</v>
      </c>
      <c r="BH183" s="113">
        <v>4.8</v>
      </c>
      <c r="BI183" s="113">
        <v>5.3</v>
      </c>
      <c r="BJ183" s="113">
        <v>6.1</v>
      </c>
      <c r="BK183" s="113">
        <v>4.5</v>
      </c>
      <c r="BL183" s="113">
        <v>4.3</v>
      </c>
      <c r="BM183" s="113">
        <v>27</v>
      </c>
      <c r="BN183" s="113">
        <v>2.5</v>
      </c>
      <c r="BO183" s="113">
        <v>82</v>
      </c>
      <c r="BP183" s="113">
        <v>96.1</v>
      </c>
      <c r="BQ183" s="113">
        <v>0.5</v>
      </c>
      <c r="BR183" s="113">
        <v>84</v>
      </c>
      <c r="BS183" s="113">
        <v>127</v>
      </c>
      <c r="BT183" s="113">
        <v>58</v>
      </c>
      <c r="BU183" s="113">
        <v>26</v>
      </c>
      <c r="BV183" s="113">
        <v>5</v>
      </c>
      <c r="BW183" s="113">
        <v>13.5</v>
      </c>
      <c r="BX183" s="113">
        <v>3.5</v>
      </c>
      <c r="BY183" s="113">
        <v>98.9</v>
      </c>
      <c r="BZ183" s="113">
        <v>99.8</v>
      </c>
      <c r="CA183" s="113">
        <v>98.9</v>
      </c>
      <c r="CB183" s="113">
        <v>100</v>
      </c>
      <c r="CC183" s="113"/>
      <c r="CD183" s="113"/>
      <c r="CE183" s="113"/>
      <c r="CF183" s="113"/>
      <c r="CG183" s="186"/>
      <c r="CH183" s="186"/>
      <c r="CI183" s="113">
        <v>9</v>
      </c>
      <c r="CJ183" s="113">
        <v>9</v>
      </c>
      <c r="CK183" s="173">
        <v>0</v>
      </c>
    </row>
    <row r="184" spans="1:89" x14ac:dyDescent="0.2">
      <c r="A184" s="184">
        <v>187</v>
      </c>
      <c r="B184" s="36">
        <v>187</v>
      </c>
      <c r="C184" t="s">
        <v>653</v>
      </c>
      <c r="D184" s="185" t="s">
        <v>654</v>
      </c>
      <c r="E184" s="186">
        <v>7</v>
      </c>
      <c r="F184" s="187"/>
      <c r="G184" s="187"/>
      <c r="H184" s="187"/>
      <c r="I184" s="188" t="s">
        <v>93</v>
      </c>
      <c r="J184" s="188" t="s">
        <v>95</v>
      </c>
      <c r="K184" s="188" t="s">
        <v>96</v>
      </c>
      <c r="L184" s="188" t="s">
        <v>337</v>
      </c>
      <c r="M184" s="188" t="s">
        <v>337</v>
      </c>
      <c r="N184" s="188" t="s">
        <v>337</v>
      </c>
      <c r="O184" s="188" t="s">
        <v>337</v>
      </c>
      <c r="P184" s="189">
        <v>43507</v>
      </c>
      <c r="Q184" s="189" t="s">
        <v>88</v>
      </c>
      <c r="R184" s="194" t="s">
        <v>655</v>
      </c>
      <c r="S184" s="190">
        <v>7</v>
      </c>
      <c r="T184" s="113" t="s">
        <v>90</v>
      </c>
      <c r="U184" s="113">
        <v>129</v>
      </c>
      <c r="V184" s="113">
        <v>27.5</v>
      </c>
      <c r="W184" s="113">
        <v>16.5</v>
      </c>
      <c r="X184" s="113"/>
      <c r="Y184" s="113"/>
      <c r="Z184" s="191">
        <v>0.85763888888888884</v>
      </c>
      <c r="AA184" s="191">
        <v>0.21388888888888891</v>
      </c>
      <c r="AB184" s="113">
        <v>505.5</v>
      </c>
      <c r="AC184" s="113">
        <v>390</v>
      </c>
      <c r="AD184" s="113">
        <v>77</v>
      </c>
      <c r="AE184" s="113">
        <v>115.5</v>
      </c>
      <c r="AF184" s="113"/>
      <c r="AG184" s="192">
        <v>8</v>
      </c>
      <c r="AH184" s="192">
        <v>155</v>
      </c>
      <c r="AI184" s="192">
        <v>24.1</v>
      </c>
      <c r="AJ184" s="192">
        <v>6.2</v>
      </c>
      <c r="AK184" s="192">
        <v>47.4</v>
      </c>
      <c r="AL184" s="192">
        <v>29.2</v>
      </c>
      <c r="AM184" s="192">
        <v>17.2</v>
      </c>
      <c r="AN184" s="192">
        <v>90</v>
      </c>
      <c r="AO184" s="192">
        <v>34</v>
      </c>
      <c r="AP184" s="193">
        <v>4</v>
      </c>
      <c r="AQ184" s="192">
        <v>80</v>
      </c>
      <c r="AR184" s="192">
        <v>12.3</v>
      </c>
      <c r="AS184" s="113">
        <v>107.2</v>
      </c>
      <c r="AT184" s="113">
        <v>76.599999999999994</v>
      </c>
      <c r="AU184" s="98">
        <v>5.2307692307692308</v>
      </c>
      <c r="AV184" s="98">
        <v>5.8461538461538458</v>
      </c>
      <c r="AW184" s="113">
        <v>10</v>
      </c>
      <c r="AX184" s="113">
        <v>1.5</v>
      </c>
      <c r="AY184" s="113">
        <v>1.1000000000000001</v>
      </c>
      <c r="AZ184" s="113">
        <v>3</v>
      </c>
      <c r="BA184" s="113">
        <v>1</v>
      </c>
      <c r="BB184" s="113">
        <v>1</v>
      </c>
      <c r="BC184" s="113">
        <v>23</v>
      </c>
      <c r="BD184" s="113">
        <v>28</v>
      </c>
      <c r="BE184" s="173">
        <v>11.1</v>
      </c>
      <c r="BF184" s="113">
        <v>20.3</v>
      </c>
      <c r="BG184" s="113">
        <v>4.3</v>
      </c>
      <c r="BH184" s="113">
        <v>6.3</v>
      </c>
      <c r="BI184" s="113">
        <v>3.9</v>
      </c>
      <c r="BJ184" s="113">
        <v>6.1</v>
      </c>
      <c r="BK184" s="113">
        <v>2.1</v>
      </c>
      <c r="BL184" s="113">
        <v>4.2</v>
      </c>
      <c r="BM184" s="113">
        <v>7</v>
      </c>
      <c r="BN184" s="113">
        <v>1.1000000000000001</v>
      </c>
      <c r="BO184" s="113">
        <v>90</v>
      </c>
      <c r="BP184" s="113">
        <v>95.8</v>
      </c>
      <c r="BQ184" s="113">
        <v>0</v>
      </c>
      <c r="BR184" s="113">
        <v>83</v>
      </c>
      <c r="BS184" s="113">
        <v>123</v>
      </c>
      <c r="BT184" s="113">
        <v>62</v>
      </c>
      <c r="BU184" s="113">
        <v>0.4</v>
      </c>
      <c r="BV184" s="113">
        <v>22.2</v>
      </c>
      <c r="BW184" s="113">
        <v>21.2</v>
      </c>
      <c r="BX184" s="113">
        <v>4.7</v>
      </c>
      <c r="BY184" s="113">
        <v>83.1</v>
      </c>
      <c r="BZ184" s="113">
        <v>100</v>
      </c>
      <c r="CA184" s="113">
        <v>100</v>
      </c>
      <c r="CB184" s="113">
        <v>83.1</v>
      </c>
      <c r="CC184" s="113"/>
      <c r="CD184" s="113" t="s">
        <v>78</v>
      </c>
      <c r="CE184" s="113"/>
      <c r="CF184" s="113"/>
      <c r="CG184" s="186"/>
      <c r="CH184" s="186"/>
      <c r="CI184" s="113" t="s">
        <v>129</v>
      </c>
      <c r="CJ184" s="113">
        <v>10</v>
      </c>
      <c r="CK184" s="113">
        <v>3</v>
      </c>
    </row>
    <row r="185" spans="1:89" x14ac:dyDescent="0.2">
      <c r="A185" s="184">
        <v>188</v>
      </c>
      <c r="B185" s="36">
        <v>188</v>
      </c>
      <c r="C185" t="s">
        <v>656</v>
      </c>
      <c r="D185" s="185" t="s">
        <v>657</v>
      </c>
      <c r="E185" s="186">
        <v>8</v>
      </c>
      <c r="F185" s="187"/>
      <c r="G185" s="187"/>
      <c r="H185" s="187"/>
      <c r="I185" s="188" t="s">
        <v>115</v>
      </c>
      <c r="J185" s="188" t="s">
        <v>96</v>
      </c>
      <c r="K185" s="188" t="s">
        <v>337</v>
      </c>
      <c r="L185" s="188" t="s">
        <v>337</v>
      </c>
      <c r="M185" s="188" t="s">
        <v>337</v>
      </c>
      <c r="N185" s="188" t="s">
        <v>337</v>
      </c>
      <c r="O185" s="188" t="s">
        <v>337</v>
      </c>
      <c r="P185" s="189">
        <v>43502</v>
      </c>
      <c r="Q185" s="189" t="s">
        <v>88</v>
      </c>
      <c r="R185" s="194" t="s">
        <v>658</v>
      </c>
      <c r="S185" s="190">
        <v>8</v>
      </c>
      <c r="T185" s="113" t="s">
        <v>98</v>
      </c>
      <c r="U185" s="113">
        <v>135</v>
      </c>
      <c r="V185" s="113">
        <v>34</v>
      </c>
      <c r="W185" s="113">
        <v>18.7</v>
      </c>
      <c r="X185" s="113"/>
      <c r="Y185" s="113"/>
      <c r="Z185" s="191">
        <v>0.85833333333333339</v>
      </c>
      <c r="AA185" s="191">
        <v>0.30902777777777779</v>
      </c>
      <c r="AB185" s="113">
        <v>648.29999999999995</v>
      </c>
      <c r="AC185" s="113">
        <v>604.5</v>
      </c>
      <c r="AD185" s="113">
        <v>93</v>
      </c>
      <c r="AE185" s="113">
        <v>43.8</v>
      </c>
      <c r="AF185" s="113"/>
      <c r="AG185" s="192">
        <v>6</v>
      </c>
      <c r="AH185" s="192">
        <v>83</v>
      </c>
      <c r="AI185" s="192">
        <v>6.8</v>
      </c>
      <c r="AJ185" s="192">
        <v>4.3</v>
      </c>
      <c r="AK185" s="192">
        <v>65.900000000000006</v>
      </c>
      <c r="AL185" s="192">
        <v>18.3</v>
      </c>
      <c r="AM185" s="192">
        <v>11.5</v>
      </c>
      <c r="AN185" s="192">
        <v>70</v>
      </c>
      <c r="AO185" s="192">
        <v>30</v>
      </c>
      <c r="AP185" s="193">
        <v>2.8</v>
      </c>
      <c r="AQ185" s="192">
        <v>89</v>
      </c>
      <c r="AR185" s="192">
        <v>8.8000000000000007</v>
      </c>
      <c r="AS185" s="113">
        <v>81.5</v>
      </c>
      <c r="AT185" s="113">
        <v>84.2</v>
      </c>
      <c r="AU185" s="98">
        <v>2.9776674937965262</v>
      </c>
      <c r="AV185" s="98">
        <v>3.2555831265508681</v>
      </c>
      <c r="AW185" s="113">
        <v>8</v>
      </c>
      <c r="AX185" s="113">
        <v>0.7</v>
      </c>
      <c r="AY185" s="113">
        <v>0.2</v>
      </c>
      <c r="AZ185" s="113">
        <v>0</v>
      </c>
      <c r="BA185" s="113">
        <v>0</v>
      </c>
      <c r="BB185" s="113">
        <v>3</v>
      </c>
      <c r="BC185" s="113">
        <v>25</v>
      </c>
      <c r="BD185" s="113">
        <v>28</v>
      </c>
      <c r="BE185" s="173">
        <v>11.4</v>
      </c>
      <c r="BF185" s="113">
        <v>24.2</v>
      </c>
      <c r="BG185" s="113">
        <v>2.8</v>
      </c>
      <c r="BH185" s="113">
        <v>5.2</v>
      </c>
      <c r="BI185" s="113">
        <v>2.5</v>
      </c>
      <c r="BJ185" s="113">
        <v>6.9</v>
      </c>
      <c r="BK185" s="113">
        <v>2.7</v>
      </c>
      <c r="BL185" s="113">
        <v>3.5</v>
      </c>
      <c r="BM185" s="113">
        <v>5</v>
      </c>
      <c r="BN185" s="113">
        <v>0.5</v>
      </c>
      <c r="BO185" s="113">
        <v>91</v>
      </c>
      <c r="BP185" s="113">
        <v>97.3</v>
      </c>
      <c r="BQ185" s="113">
        <v>0</v>
      </c>
      <c r="BR185" s="113">
        <v>71</v>
      </c>
      <c r="BS185" s="113">
        <v>108</v>
      </c>
      <c r="BT185" s="113">
        <v>55</v>
      </c>
      <c r="BU185" s="113">
        <v>0.4</v>
      </c>
      <c r="BV185" s="113">
        <v>72.7</v>
      </c>
      <c r="BW185" s="113">
        <v>10.7</v>
      </c>
      <c r="BX185" s="113">
        <v>3</v>
      </c>
      <c r="BY185" s="113">
        <v>70.900000000000006</v>
      </c>
      <c r="BZ185" s="113">
        <v>70.900000000000006</v>
      </c>
      <c r="CA185" s="113">
        <v>93.1</v>
      </c>
      <c r="CB185" s="113">
        <v>91.7</v>
      </c>
      <c r="CC185" s="113"/>
      <c r="CD185" s="113"/>
      <c r="CE185" s="113"/>
      <c r="CF185" s="113"/>
      <c r="CG185" s="186"/>
      <c r="CH185" s="186"/>
      <c r="CI185" s="113">
        <v>10</v>
      </c>
      <c r="CJ185" s="113">
        <v>10</v>
      </c>
      <c r="CK185" s="173">
        <v>0</v>
      </c>
    </row>
    <row r="186" spans="1:89" x14ac:dyDescent="0.2">
      <c r="A186" s="184">
        <v>189</v>
      </c>
      <c r="B186" s="36">
        <v>189</v>
      </c>
      <c r="C186" t="s">
        <v>659</v>
      </c>
      <c r="D186" s="185" t="s">
        <v>660</v>
      </c>
      <c r="E186" s="186">
        <v>4</v>
      </c>
      <c r="F186" s="187"/>
      <c r="G186" s="187"/>
      <c r="H186" s="187"/>
      <c r="I186" s="188" t="s">
        <v>94</v>
      </c>
      <c r="J186" s="188" t="s">
        <v>93</v>
      </c>
      <c r="K186" s="188" t="s">
        <v>337</v>
      </c>
      <c r="L186" s="188" t="s">
        <v>337</v>
      </c>
      <c r="M186" s="188" t="s">
        <v>337</v>
      </c>
      <c r="N186" s="188" t="s">
        <v>337</v>
      </c>
      <c r="O186" s="188" t="s">
        <v>337</v>
      </c>
      <c r="P186" s="189">
        <v>43501</v>
      </c>
      <c r="Q186" s="189" t="s">
        <v>88</v>
      </c>
      <c r="R186" s="194" t="s">
        <v>661</v>
      </c>
      <c r="S186" s="190">
        <v>4</v>
      </c>
      <c r="T186" s="113" t="s">
        <v>98</v>
      </c>
      <c r="U186" s="113">
        <v>101</v>
      </c>
      <c r="V186" s="113">
        <v>14.2</v>
      </c>
      <c r="W186" s="113">
        <v>13.9</v>
      </c>
      <c r="X186" s="113"/>
      <c r="Y186" s="113"/>
      <c r="Z186" s="191">
        <v>0.85416666666666663</v>
      </c>
      <c r="AA186" s="191">
        <v>0.30138888888888887</v>
      </c>
      <c r="AB186" s="113">
        <v>638</v>
      </c>
      <c r="AC186" s="113">
        <v>613.5</v>
      </c>
      <c r="AD186" s="113">
        <v>96</v>
      </c>
      <c r="AE186" s="113">
        <v>24.5</v>
      </c>
      <c r="AF186" s="113"/>
      <c r="AG186" s="192">
        <v>5.5</v>
      </c>
      <c r="AH186" s="192">
        <v>115.5</v>
      </c>
      <c r="AI186" s="192">
        <v>4.7</v>
      </c>
      <c r="AJ186" s="192">
        <v>2.1</v>
      </c>
      <c r="AK186" s="192">
        <v>48.6</v>
      </c>
      <c r="AL186" s="192">
        <v>26.3</v>
      </c>
      <c r="AM186" s="192">
        <v>23</v>
      </c>
      <c r="AN186" s="192">
        <v>78</v>
      </c>
      <c r="AO186" s="192">
        <v>27</v>
      </c>
      <c r="AP186" s="193">
        <v>2.5</v>
      </c>
      <c r="AQ186" s="192">
        <v>110</v>
      </c>
      <c r="AR186" s="192">
        <v>10.8</v>
      </c>
      <c r="AS186" s="113">
        <v>101</v>
      </c>
      <c r="AT186" s="113">
        <v>74.900000000000006</v>
      </c>
      <c r="AU186" s="98">
        <v>2.6405867970660148</v>
      </c>
      <c r="AV186" s="98">
        <v>2.8850855745721273</v>
      </c>
      <c r="AW186" s="113">
        <v>49</v>
      </c>
      <c r="AX186" s="113">
        <v>4.8</v>
      </c>
      <c r="AY186" s="113">
        <v>0.6</v>
      </c>
      <c r="AZ186" s="113">
        <v>4</v>
      </c>
      <c r="BA186" s="113">
        <v>1</v>
      </c>
      <c r="BB186" s="113">
        <v>8</v>
      </c>
      <c r="BC186" s="113">
        <v>47</v>
      </c>
      <c r="BD186" s="113">
        <v>60</v>
      </c>
      <c r="BE186" s="173">
        <v>12.6</v>
      </c>
      <c r="BF186" s="113">
        <v>21.4</v>
      </c>
      <c r="BG186" s="113">
        <v>5.9</v>
      </c>
      <c r="BH186" s="113">
        <v>9.4</v>
      </c>
      <c r="BI186" s="113">
        <v>4.8</v>
      </c>
      <c r="BJ186" s="113">
        <v>6.9</v>
      </c>
      <c r="BK186" s="113">
        <v>5.3</v>
      </c>
      <c r="BL186" s="113">
        <v>5.7</v>
      </c>
      <c r="BM186" s="113">
        <v>14</v>
      </c>
      <c r="BN186" s="113">
        <v>1.4</v>
      </c>
      <c r="BO186" s="113">
        <v>86</v>
      </c>
      <c r="BP186" s="113">
        <v>96.4</v>
      </c>
      <c r="BQ186" s="113">
        <v>0.7</v>
      </c>
      <c r="BR186" s="113">
        <v>72</v>
      </c>
      <c r="BS186" s="113">
        <v>112</v>
      </c>
      <c r="BT186" s="113">
        <v>50</v>
      </c>
      <c r="BU186" s="113">
        <v>89.6</v>
      </c>
      <c r="BV186" s="113">
        <v>78.099999999999994</v>
      </c>
      <c r="BW186" s="113">
        <v>7.7</v>
      </c>
      <c r="BX186" s="113">
        <v>4.5</v>
      </c>
      <c r="BY186" s="113">
        <v>99.3</v>
      </c>
      <c r="BZ186" s="113">
        <v>99.3</v>
      </c>
      <c r="CA186" s="113">
        <v>100</v>
      </c>
      <c r="CB186" s="113">
        <v>100</v>
      </c>
      <c r="CC186" s="113"/>
      <c r="CD186" s="113"/>
      <c r="CE186" s="113"/>
      <c r="CF186" s="113"/>
      <c r="CG186" s="186" t="s">
        <v>80</v>
      </c>
      <c r="CH186" s="186" t="s">
        <v>662</v>
      </c>
      <c r="CI186" s="113">
        <v>10</v>
      </c>
      <c r="CJ186" s="113">
        <v>10</v>
      </c>
      <c r="CK186" s="173">
        <v>0</v>
      </c>
    </row>
    <row r="187" spans="1:89" x14ac:dyDescent="0.2">
      <c r="A187" s="184">
        <v>190</v>
      </c>
      <c r="B187" s="36">
        <v>190</v>
      </c>
      <c r="C187" t="s">
        <v>663</v>
      </c>
      <c r="D187" s="185" t="s">
        <v>664</v>
      </c>
      <c r="E187" s="186">
        <v>9</v>
      </c>
      <c r="F187" s="187"/>
      <c r="G187" s="187"/>
      <c r="H187" s="187"/>
      <c r="I187" s="188" t="s">
        <v>94</v>
      </c>
      <c r="J187" s="188" t="s">
        <v>115</v>
      </c>
      <c r="K187" s="188" t="s">
        <v>235</v>
      </c>
      <c r="L187" s="188" t="s">
        <v>87</v>
      </c>
      <c r="M187" s="188" t="s">
        <v>139</v>
      </c>
      <c r="N187" s="188" t="s">
        <v>96</v>
      </c>
      <c r="O187" s="188" t="s">
        <v>337</v>
      </c>
      <c r="P187" s="189">
        <v>43500</v>
      </c>
      <c r="Q187" s="189" t="s">
        <v>88</v>
      </c>
      <c r="R187" s="194" t="s">
        <v>665</v>
      </c>
      <c r="S187" s="190">
        <v>9</v>
      </c>
      <c r="T187" s="113" t="s">
        <v>90</v>
      </c>
      <c r="U187" s="113">
        <v>128</v>
      </c>
      <c r="V187" s="113">
        <v>23.5</v>
      </c>
      <c r="W187" s="113">
        <v>14.3</v>
      </c>
      <c r="X187" s="113"/>
      <c r="Y187" s="113"/>
      <c r="Z187" s="191">
        <v>0.89513888888888893</v>
      </c>
      <c r="AA187" s="191">
        <v>0.31111111111111112</v>
      </c>
      <c r="AB187" s="113">
        <v>591.5</v>
      </c>
      <c r="AC187" s="113">
        <v>564</v>
      </c>
      <c r="AD187" s="113">
        <v>95</v>
      </c>
      <c r="AE187" s="113">
        <v>27.5</v>
      </c>
      <c r="AF187" s="113"/>
      <c r="AG187" s="192">
        <v>7</v>
      </c>
      <c r="AH187" s="192">
        <v>150.5</v>
      </c>
      <c r="AI187" s="192">
        <v>5.8</v>
      </c>
      <c r="AJ187" s="192">
        <v>6.2</v>
      </c>
      <c r="AK187" s="192">
        <v>49.1</v>
      </c>
      <c r="AL187" s="192">
        <v>21.7</v>
      </c>
      <c r="AM187" s="192">
        <v>23</v>
      </c>
      <c r="AN187" s="192">
        <v>46</v>
      </c>
      <c r="AO187" s="192">
        <v>9</v>
      </c>
      <c r="AP187" s="193">
        <v>0.9</v>
      </c>
      <c r="AQ187" s="192">
        <v>76</v>
      </c>
      <c r="AR187" s="192">
        <v>8.1</v>
      </c>
      <c r="AS187" s="113">
        <v>69</v>
      </c>
      <c r="AT187" s="113">
        <v>70.8</v>
      </c>
      <c r="AU187" s="98">
        <v>0.95744680851063835</v>
      </c>
      <c r="AV187" s="98">
        <v>1.053191489361702</v>
      </c>
      <c r="AW187" s="113">
        <v>4</v>
      </c>
      <c r="AX187" s="113">
        <v>0.4</v>
      </c>
      <c r="AY187" s="113">
        <v>0.3</v>
      </c>
      <c r="AZ187" s="113">
        <v>3</v>
      </c>
      <c r="BA187" s="113">
        <v>0</v>
      </c>
      <c r="BB187" s="113">
        <v>5</v>
      </c>
      <c r="BC187" s="113">
        <v>23</v>
      </c>
      <c r="BD187" s="113">
        <v>31</v>
      </c>
      <c r="BE187" s="173">
        <v>11.3</v>
      </c>
      <c r="BF187" s="113">
        <v>27.1</v>
      </c>
      <c r="BG187" s="113">
        <v>3.3</v>
      </c>
      <c r="BH187" s="113">
        <v>6.9</v>
      </c>
      <c r="BI187" s="113">
        <v>2.2000000000000002</v>
      </c>
      <c r="BJ187" s="113">
        <v>3.8</v>
      </c>
      <c r="BK187" s="113">
        <v>2.7</v>
      </c>
      <c r="BL187" s="113">
        <v>4.4000000000000004</v>
      </c>
      <c r="BM187" s="113">
        <v>6</v>
      </c>
      <c r="BN187" s="113">
        <v>0.6</v>
      </c>
      <c r="BO187" s="113">
        <v>84</v>
      </c>
      <c r="BP187" s="113">
        <v>97</v>
      </c>
      <c r="BQ187" s="113">
        <v>0.4</v>
      </c>
      <c r="BR187" s="113">
        <v>76</v>
      </c>
      <c r="BS187" s="113">
        <v>111</v>
      </c>
      <c r="BT187" s="113">
        <v>56</v>
      </c>
      <c r="BU187" s="113">
        <v>0.7</v>
      </c>
      <c r="BV187" s="113">
        <v>66.7</v>
      </c>
      <c r="BW187" s="113">
        <v>22.6</v>
      </c>
      <c r="BX187" s="113">
        <v>3.2</v>
      </c>
      <c r="BY187" s="113">
        <v>99.3</v>
      </c>
      <c r="BZ187" s="113">
        <v>99.3</v>
      </c>
      <c r="CA187" s="113">
        <v>100</v>
      </c>
      <c r="CB187" s="113">
        <v>100</v>
      </c>
      <c r="CC187" s="113"/>
      <c r="CD187" s="113"/>
      <c r="CE187" s="113"/>
      <c r="CF187" s="113"/>
      <c r="CG187" s="186"/>
      <c r="CH187" s="186"/>
      <c r="CI187" s="113">
        <v>4</v>
      </c>
      <c r="CJ187" s="113">
        <v>4</v>
      </c>
      <c r="CK187" s="113">
        <v>4</v>
      </c>
    </row>
    <row r="188" spans="1:89" x14ac:dyDescent="0.2">
      <c r="A188" s="184">
        <v>191</v>
      </c>
      <c r="B188" s="36">
        <v>191</v>
      </c>
      <c r="C188" t="s">
        <v>666</v>
      </c>
      <c r="D188" s="185" t="s">
        <v>667</v>
      </c>
      <c r="E188" s="186">
        <v>11</v>
      </c>
      <c r="F188" s="187"/>
      <c r="G188" s="187"/>
      <c r="H188" s="187"/>
      <c r="I188" s="188" t="s">
        <v>94</v>
      </c>
      <c r="J188" s="188" t="s">
        <v>139</v>
      </c>
      <c r="K188" s="188" t="s">
        <v>115</v>
      </c>
      <c r="L188" s="188" t="s">
        <v>235</v>
      </c>
      <c r="M188" s="188" t="s">
        <v>337</v>
      </c>
      <c r="N188" s="188" t="s">
        <v>337</v>
      </c>
      <c r="O188" s="188" t="s">
        <v>337</v>
      </c>
      <c r="P188" s="189">
        <v>43497</v>
      </c>
      <c r="Q188" s="189" t="s">
        <v>88</v>
      </c>
      <c r="R188" s="194" t="s">
        <v>668</v>
      </c>
      <c r="S188" s="190">
        <v>11</v>
      </c>
      <c r="T188" s="113" t="s">
        <v>90</v>
      </c>
      <c r="U188" s="113">
        <v>146</v>
      </c>
      <c r="V188" s="113">
        <v>37</v>
      </c>
      <c r="W188" s="113">
        <v>17.399999999999999</v>
      </c>
      <c r="X188" s="113"/>
      <c r="Y188" s="113"/>
      <c r="Z188" s="191">
        <v>0.93055555555555547</v>
      </c>
      <c r="AA188" s="191">
        <v>0.4694444444444445</v>
      </c>
      <c r="AB188" s="113">
        <v>775.5</v>
      </c>
      <c r="AC188" s="113">
        <v>715.1</v>
      </c>
      <c r="AD188" s="113">
        <v>92</v>
      </c>
      <c r="AE188" s="113">
        <v>60.4</v>
      </c>
      <c r="AF188" s="113"/>
      <c r="AG188" s="192">
        <v>29.4</v>
      </c>
      <c r="AH188" s="192">
        <v>77.400000000000006</v>
      </c>
      <c r="AI188" s="192">
        <v>7.8</v>
      </c>
      <c r="AJ188" s="192">
        <v>3.5</v>
      </c>
      <c r="AK188" s="192">
        <v>59.9</v>
      </c>
      <c r="AL188" s="192">
        <v>8.8000000000000007</v>
      </c>
      <c r="AM188" s="192">
        <v>27.8</v>
      </c>
      <c r="AN188" s="192">
        <v>99</v>
      </c>
      <c r="AO188" s="192">
        <v>35</v>
      </c>
      <c r="AP188" s="193">
        <v>2.7</v>
      </c>
      <c r="AQ188" s="192">
        <v>70</v>
      </c>
      <c r="AR188" s="192">
        <v>5.9</v>
      </c>
      <c r="AS188" s="113">
        <v>126.8</v>
      </c>
      <c r="AT188" s="113">
        <v>68.7</v>
      </c>
      <c r="AU188" s="98">
        <v>2.9366522164732203</v>
      </c>
      <c r="AV188" s="98">
        <v>3.1631939588868687</v>
      </c>
      <c r="AW188" s="113">
        <v>0</v>
      </c>
      <c r="AX188" s="113">
        <v>0</v>
      </c>
      <c r="AY188" s="113">
        <v>0</v>
      </c>
      <c r="AZ188" s="113">
        <v>0</v>
      </c>
      <c r="BA188" s="113">
        <v>0</v>
      </c>
      <c r="BB188" s="113">
        <v>2</v>
      </c>
      <c r="BC188" s="113">
        <v>41</v>
      </c>
      <c r="BD188" s="113">
        <v>43</v>
      </c>
      <c r="BE188" s="113">
        <v>12</v>
      </c>
      <c r="BF188" s="113">
        <v>35.200000000000003</v>
      </c>
      <c r="BG188" s="113">
        <v>3.6</v>
      </c>
      <c r="BH188" s="113">
        <v>6.3</v>
      </c>
      <c r="BI188" s="113">
        <v>2.6</v>
      </c>
      <c r="BJ188" s="113">
        <v>10.9</v>
      </c>
      <c r="BK188" s="113">
        <v>1.5</v>
      </c>
      <c r="BL188" s="113">
        <v>2.7</v>
      </c>
      <c r="BM188" s="113">
        <v>53</v>
      </c>
      <c r="BN188" s="113">
        <v>4.4000000000000004</v>
      </c>
      <c r="BO188" s="113">
        <v>71</v>
      </c>
      <c r="BP188" s="113">
        <v>96.6</v>
      </c>
      <c r="BQ188" s="113">
        <v>3</v>
      </c>
      <c r="BR188" s="113">
        <v>69</v>
      </c>
      <c r="BS188" s="113">
        <v>106</v>
      </c>
      <c r="BT188" s="113">
        <v>54</v>
      </c>
      <c r="BU188" s="113">
        <v>29.6</v>
      </c>
      <c r="BV188" s="113">
        <v>44.6</v>
      </c>
      <c r="BW188" s="113">
        <v>8.4</v>
      </c>
      <c r="BX188" s="113">
        <v>4.2</v>
      </c>
      <c r="BY188" s="113">
        <v>40.700000000000003</v>
      </c>
      <c r="BZ188" s="113">
        <v>98.7</v>
      </c>
      <c r="CA188" s="113">
        <v>40.700000000000003</v>
      </c>
      <c r="CB188" s="113">
        <v>100</v>
      </c>
      <c r="CC188" s="113"/>
      <c r="CD188" s="113"/>
      <c r="CE188" s="113"/>
      <c r="CF188" s="113"/>
      <c r="CG188" s="186"/>
      <c r="CH188" s="186"/>
      <c r="CI188" s="113">
        <v>10</v>
      </c>
      <c r="CJ188" s="113">
        <v>10</v>
      </c>
      <c r="CK188" s="173">
        <v>0</v>
      </c>
    </row>
    <row r="189" spans="1:89" x14ac:dyDescent="0.2">
      <c r="A189" s="184">
        <v>192</v>
      </c>
      <c r="B189" s="36">
        <v>192</v>
      </c>
      <c r="C189" t="s">
        <v>669</v>
      </c>
      <c r="D189" s="185" t="s">
        <v>670</v>
      </c>
      <c r="E189" s="186">
        <v>9</v>
      </c>
      <c r="F189" s="187"/>
      <c r="G189" s="187"/>
      <c r="H189" s="187"/>
      <c r="I189" s="188" t="s">
        <v>94</v>
      </c>
      <c r="J189" s="188" t="s">
        <v>115</v>
      </c>
      <c r="K189" s="188" t="s">
        <v>235</v>
      </c>
      <c r="L189" s="188" t="s">
        <v>200</v>
      </c>
      <c r="M189" s="188" t="s">
        <v>337</v>
      </c>
      <c r="N189" s="188" t="s">
        <v>337</v>
      </c>
      <c r="O189" s="188" t="s">
        <v>337</v>
      </c>
      <c r="P189" s="189">
        <v>43496</v>
      </c>
      <c r="Q189" s="189" t="s">
        <v>88</v>
      </c>
      <c r="R189" s="194" t="s">
        <v>671</v>
      </c>
      <c r="S189" s="190">
        <v>9</v>
      </c>
      <c r="T189" s="113" t="s">
        <v>90</v>
      </c>
      <c r="U189" s="113">
        <v>139.5</v>
      </c>
      <c r="V189" s="113">
        <v>33</v>
      </c>
      <c r="W189" s="113">
        <v>17</v>
      </c>
      <c r="X189" s="113"/>
      <c r="Y189" s="113"/>
      <c r="Z189" s="191">
        <v>0.90208333333333324</v>
      </c>
      <c r="AA189" s="191">
        <v>0.3354166666666667</v>
      </c>
      <c r="AB189" s="113">
        <v>623.5</v>
      </c>
      <c r="AC189" s="113">
        <v>501.5</v>
      </c>
      <c r="AD189" s="113">
        <v>80</v>
      </c>
      <c r="AE189" s="113">
        <v>122</v>
      </c>
      <c r="AF189" s="113"/>
      <c r="AG189" s="192">
        <v>57.5</v>
      </c>
      <c r="AH189" s="192">
        <v>187.5</v>
      </c>
      <c r="AI189" s="192">
        <v>19.600000000000001</v>
      </c>
      <c r="AJ189" s="192">
        <v>9.5</v>
      </c>
      <c r="AK189" s="192">
        <v>57.9</v>
      </c>
      <c r="AL189" s="192">
        <v>16</v>
      </c>
      <c r="AM189" s="192">
        <v>16.7</v>
      </c>
      <c r="AN189" s="192">
        <v>77</v>
      </c>
      <c r="AO189" s="192">
        <v>26</v>
      </c>
      <c r="AP189" s="193">
        <v>2.5</v>
      </c>
      <c r="AQ189" s="192">
        <v>127</v>
      </c>
      <c r="AR189" s="192">
        <v>15.2</v>
      </c>
      <c r="AS189" s="113">
        <v>93.7</v>
      </c>
      <c r="AT189" s="113">
        <v>73.900000000000006</v>
      </c>
      <c r="AU189" s="98">
        <v>3.1106679960119643</v>
      </c>
      <c r="AV189" s="98">
        <v>3.4097706879361915</v>
      </c>
      <c r="AW189" s="113">
        <v>58</v>
      </c>
      <c r="AX189" s="113">
        <v>6.9</v>
      </c>
      <c r="AY189" s="113">
        <v>3</v>
      </c>
      <c r="AZ189" s="113">
        <v>1</v>
      </c>
      <c r="BA189" s="113">
        <v>8</v>
      </c>
      <c r="BB189" s="113">
        <v>14</v>
      </c>
      <c r="BC189" s="113">
        <v>33</v>
      </c>
      <c r="BD189" s="113">
        <v>56</v>
      </c>
      <c r="BE189" s="173">
        <v>12.5</v>
      </c>
      <c r="BF189" s="113">
        <v>18.899999999999999</v>
      </c>
      <c r="BG189" s="113">
        <v>6.7</v>
      </c>
      <c r="BH189" s="113">
        <v>10.8</v>
      </c>
      <c r="BI189" s="113">
        <v>5.9</v>
      </c>
      <c r="BJ189" s="113">
        <v>4.5</v>
      </c>
      <c r="BK189" s="113">
        <v>7.3</v>
      </c>
      <c r="BL189" s="113">
        <v>6.1</v>
      </c>
      <c r="BM189" s="113">
        <v>20</v>
      </c>
      <c r="BN189" s="113">
        <v>2.4</v>
      </c>
      <c r="BO189" s="113">
        <v>87</v>
      </c>
      <c r="BP189" s="113">
        <v>96.5</v>
      </c>
      <c r="BQ189" s="113">
        <v>0.5</v>
      </c>
      <c r="BR189" s="113">
        <v>86</v>
      </c>
      <c r="BS189" s="113">
        <v>122</v>
      </c>
      <c r="BT189" s="113">
        <v>62</v>
      </c>
      <c r="BU189" s="113">
        <v>105.7</v>
      </c>
      <c r="BV189" s="113">
        <v>75.8</v>
      </c>
      <c r="BW189" s="113">
        <v>4.2</v>
      </c>
      <c r="BX189" s="113">
        <v>3.5</v>
      </c>
      <c r="BY189" s="113">
        <v>82</v>
      </c>
      <c r="BZ189" s="113">
        <v>99</v>
      </c>
      <c r="CA189" s="113">
        <v>82</v>
      </c>
      <c r="CB189" s="113">
        <v>100</v>
      </c>
      <c r="CC189" s="113"/>
      <c r="CD189" s="113"/>
      <c r="CE189" s="113"/>
      <c r="CF189" s="113"/>
      <c r="CG189" s="186"/>
      <c r="CH189" s="186"/>
      <c r="CI189" s="113">
        <v>4</v>
      </c>
      <c r="CJ189" s="113">
        <v>8</v>
      </c>
      <c r="CK189" s="113">
        <v>4</v>
      </c>
    </row>
    <row r="190" spans="1:89" x14ac:dyDescent="0.2">
      <c r="A190" s="184">
        <v>193</v>
      </c>
      <c r="B190" s="36">
        <v>193</v>
      </c>
      <c r="C190" t="s">
        <v>672</v>
      </c>
      <c r="D190" s="185" t="s">
        <v>673</v>
      </c>
      <c r="E190" s="186">
        <v>6</v>
      </c>
      <c r="F190" s="187" t="s">
        <v>110</v>
      </c>
      <c r="G190" s="187" t="s">
        <v>111</v>
      </c>
      <c r="H190" s="187"/>
      <c r="I190" s="188" t="s">
        <v>93</v>
      </c>
      <c r="J190" s="188" t="s">
        <v>115</v>
      </c>
      <c r="K190" s="188" t="s">
        <v>96</v>
      </c>
      <c r="L190" s="188" t="s">
        <v>337</v>
      </c>
      <c r="M190" s="188" t="s">
        <v>337</v>
      </c>
      <c r="N190" s="188" t="s">
        <v>337</v>
      </c>
      <c r="O190" s="188" t="s">
        <v>337</v>
      </c>
      <c r="P190" s="189">
        <v>43494</v>
      </c>
      <c r="Q190" s="189" t="s">
        <v>88</v>
      </c>
      <c r="R190" s="194" t="s">
        <v>674</v>
      </c>
      <c r="S190" s="190">
        <v>6</v>
      </c>
      <c r="T190" s="113" t="s">
        <v>90</v>
      </c>
      <c r="U190" s="113">
        <v>119</v>
      </c>
      <c r="V190" s="113">
        <v>28</v>
      </c>
      <c r="W190" s="113">
        <v>19.8</v>
      </c>
      <c r="X190" s="113"/>
      <c r="Y190" s="113"/>
      <c r="Z190" s="191">
        <v>0.86875000000000002</v>
      </c>
      <c r="AA190" s="191">
        <v>0.32500000000000001</v>
      </c>
      <c r="AB190" s="113">
        <v>645</v>
      </c>
      <c r="AC190" s="113">
        <v>615</v>
      </c>
      <c r="AD190" s="113">
        <v>95</v>
      </c>
      <c r="AE190" s="113">
        <v>30</v>
      </c>
      <c r="AF190" s="113"/>
      <c r="AG190" s="192">
        <v>11</v>
      </c>
      <c r="AH190" s="192">
        <v>118.5</v>
      </c>
      <c r="AI190" s="192">
        <v>6.3</v>
      </c>
      <c r="AJ190" s="192">
        <v>3.6</v>
      </c>
      <c r="AK190" s="192">
        <v>59.6</v>
      </c>
      <c r="AL190" s="192">
        <v>21.1</v>
      </c>
      <c r="AM190" s="192">
        <v>15.8</v>
      </c>
      <c r="AN190" s="192">
        <v>75</v>
      </c>
      <c r="AO190" s="192">
        <v>26</v>
      </c>
      <c r="AP190" s="193">
        <v>2.4</v>
      </c>
      <c r="AQ190" s="192">
        <v>78</v>
      </c>
      <c r="AR190" s="192">
        <v>7.6</v>
      </c>
      <c r="AS190" s="113">
        <v>90.8</v>
      </c>
      <c r="AT190" s="113">
        <v>80.7</v>
      </c>
      <c r="AU190" s="98">
        <v>2.5365853658536586</v>
      </c>
      <c r="AV190" s="98">
        <v>2.770731707317073</v>
      </c>
      <c r="AW190" s="113">
        <v>91</v>
      </c>
      <c r="AX190" s="113">
        <v>8.6999999999999993</v>
      </c>
      <c r="AY190" s="113">
        <v>1.7</v>
      </c>
      <c r="AZ190" s="113">
        <v>6</v>
      </c>
      <c r="BA190" s="113">
        <v>5</v>
      </c>
      <c r="BB190" s="113">
        <v>8</v>
      </c>
      <c r="BC190" s="113">
        <v>17</v>
      </c>
      <c r="BD190" s="113">
        <v>36</v>
      </c>
      <c r="BE190" s="173">
        <v>9.1999999999999993</v>
      </c>
      <c r="BF190" s="113">
        <v>17.7</v>
      </c>
      <c r="BG190" s="113">
        <v>3.5</v>
      </c>
      <c r="BH190" s="113">
        <v>12.4</v>
      </c>
      <c r="BI190" s="113">
        <v>1.9</v>
      </c>
      <c r="BJ190" s="113">
        <v>3.2</v>
      </c>
      <c r="BK190" s="113">
        <v>4</v>
      </c>
      <c r="BL190" s="113">
        <v>1.8</v>
      </c>
      <c r="BM190" s="113">
        <v>20</v>
      </c>
      <c r="BN190" s="113">
        <v>2</v>
      </c>
      <c r="BO190" s="113">
        <v>84</v>
      </c>
      <c r="BP190" s="113">
        <v>96.2</v>
      </c>
      <c r="BQ190" s="113">
        <v>0.1</v>
      </c>
      <c r="BR190" s="113">
        <v>83</v>
      </c>
      <c r="BS190" s="113">
        <v>126</v>
      </c>
      <c r="BT190" s="113">
        <v>55</v>
      </c>
      <c r="BU190" s="113">
        <v>1.2</v>
      </c>
      <c r="BV190" s="113">
        <v>58.8</v>
      </c>
      <c r="BW190" s="113">
        <v>14.8</v>
      </c>
      <c r="BX190" s="113">
        <v>3.7</v>
      </c>
      <c r="BY190" s="113">
        <v>84.3</v>
      </c>
      <c r="BZ190" s="113">
        <v>100</v>
      </c>
      <c r="CA190" s="113">
        <v>84.3</v>
      </c>
      <c r="CB190" s="113">
        <v>100</v>
      </c>
      <c r="CC190" s="113"/>
      <c r="CD190" s="113"/>
      <c r="CE190" s="113"/>
      <c r="CF190" s="113"/>
      <c r="CG190" s="186"/>
      <c r="CH190" s="186"/>
      <c r="CI190" s="113">
        <v>10</v>
      </c>
      <c r="CJ190" s="113">
        <v>10</v>
      </c>
      <c r="CK190" s="173">
        <v>0</v>
      </c>
    </row>
    <row r="191" spans="1:89" x14ac:dyDescent="0.2">
      <c r="A191" s="184">
        <v>194</v>
      </c>
      <c r="B191" s="36">
        <v>194</v>
      </c>
      <c r="C191" t="s">
        <v>675</v>
      </c>
      <c r="D191" s="185" t="s">
        <v>676</v>
      </c>
      <c r="E191" s="186">
        <v>5</v>
      </c>
      <c r="F191" s="187"/>
      <c r="G191" s="187"/>
      <c r="H191" s="187"/>
      <c r="I191" s="188" t="s">
        <v>94</v>
      </c>
      <c r="J191" s="188" t="s">
        <v>337</v>
      </c>
      <c r="K191" s="188" t="s">
        <v>337</v>
      </c>
      <c r="L191" s="188" t="s">
        <v>337</v>
      </c>
      <c r="M191" s="188" t="s">
        <v>337</v>
      </c>
      <c r="N191" s="188" t="s">
        <v>337</v>
      </c>
      <c r="O191" s="188" t="s">
        <v>337</v>
      </c>
      <c r="P191" s="189">
        <v>43490</v>
      </c>
      <c r="Q191" s="189"/>
      <c r="R191" s="194" t="s">
        <v>677</v>
      </c>
      <c r="S191" s="190">
        <v>5</v>
      </c>
      <c r="T191" s="113" t="s">
        <v>98</v>
      </c>
      <c r="U191" s="113">
        <v>114</v>
      </c>
      <c r="V191" s="113">
        <v>18</v>
      </c>
      <c r="W191" s="113">
        <v>13.9</v>
      </c>
      <c r="X191" s="113"/>
      <c r="Y191" s="113"/>
      <c r="Z191" s="191">
        <v>0.91666666666666663</v>
      </c>
      <c r="AA191" s="191">
        <v>0.3576388888888889</v>
      </c>
      <c r="AB191" s="113">
        <v>604.9</v>
      </c>
      <c r="AC191" s="113">
        <v>563.4</v>
      </c>
      <c r="AD191" s="113">
        <v>93</v>
      </c>
      <c r="AE191" s="113">
        <v>41.5</v>
      </c>
      <c r="AF191" s="113"/>
      <c r="AG191" s="192">
        <v>30</v>
      </c>
      <c r="AH191" s="192">
        <v>163.5</v>
      </c>
      <c r="AI191" s="192">
        <v>11.3</v>
      </c>
      <c r="AJ191" s="192">
        <v>9.8000000000000007</v>
      </c>
      <c r="AK191" s="192">
        <v>47.3</v>
      </c>
      <c r="AL191" s="192">
        <v>19</v>
      </c>
      <c r="AM191" s="192">
        <v>23.9</v>
      </c>
      <c r="AN191" s="192">
        <v>95</v>
      </c>
      <c r="AO191" s="192">
        <v>39</v>
      </c>
      <c r="AP191" s="193">
        <v>3.9</v>
      </c>
      <c r="AQ191" s="192">
        <v>128</v>
      </c>
      <c r="AR191" s="192">
        <v>13.6</v>
      </c>
      <c r="AS191" s="113">
        <v>118.9</v>
      </c>
      <c r="AT191" s="113">
        <v>66.3</v>
      </c>
      <c r="AU191" s="98">
        <v>4.1533546325878596</v>
      </c>
      <c r="AV191" s="98">
        <v>4.5686900958466454</v>
      </c>
      <c r="AW191" s="113">
        <v>4</v>
      </c>
      <c r="AX191" s="113">
        <v>0.4</v>
      </c>
      <c r="AY191" s="113">
        <v>0</v>
      </c>
      <c r="AZ191" s="113">
        <v>3</v>
      </c>
      <c r="BA191" s="113">
        <v>6</v>
      </c>
      <c r="BB191" s="113">
        <v>11</v>
      </c>
      <c r="BC191" s="113">
        <v>41</v>
      </c>
      <c r="BD191" s="113">
        <v>61</v>
      </c>
      <c r="BE191" s="173">
        <v>12.2</v>
      </c>
      <c r="BF191" s="113">
        <v>26.7</v>
      </c>
      <c r="BG191" s="113">
        <v>6.5</v>
      </c>
      <c r="BH191" s="113">
        <v>5.3</v>
      </c>
      <c r="BI191" s="113">
        <v>6.9</v>
      </c>
      <c r="BJ191" s="113">
        <v>5.6</v>
      </c>
      <c r="BK191" s="113">
        <v>6.1</v>
      </c>
      <c r="BL191" s="113">
        <v>6.8</v>
      </c>
      <c r="BM191" s="113">
        <v>16</v>
      </c>
      <c r="BN191" s="113">
        <v>1.7</v>
      </c>
      <c r="BO191" s="113">
        <v>92</v>
      </c>
      <c r="BP191" s="113">
        <v>97.4</v>
      </c>
      <c r="BQ191" s="113">
        <v>0</v>
      </c>
      <c r="BR191" s="113">
        <v>78</v>
      </c>
      <c r="BS191" s="113">
        <v>107</v>
      </c>
      <c r="BT191" s="113">
        <v>58</v>
      </c>
      <c r="BU191" s="113">
        <v>69.5</v>
      </c>
      <c r="BV191" s="113">
        <v>37.799999999999997</v>
      </c>
      <c r="BW191" s="113">
        <v>0</v>
      </c>
      <c r="BX191" s="113">
        <v>3.5</v>
      </c>
      <c r="BY191" s="113">
        <v>37.299999999999997</v>
      </c>
      <c r="BZ191" s="113">
        <v>37.299999999999997</v>
      </c>
      <c r="CA191" s="113">
        <v>100</v>
      </c>
      <c r="CB191" s="113">
        <v>100</v>
      </c>
      <c r="CC191" s="113"/>
      <c r="CD191" s="113"/>
      <c r="CE191" s="113"/>
      <c r="CF191" s="113"/>
      <c r="CG191" s="186"/>
      <c r="CH191" s="186"/>
      <c r="CI191" s="113" t="s">
        <v>129</v>
      </c>
      <c r="CJ191" s="113">
        <v>6</v>
      </c>
      <c r="CK191" s="113">
        <v>8</v>
      </c>
    </row>
    <row r="192" spans="1:89" x14ac:dyDescent="0.2">
      <c r="A192" s="184">
        <v>195</v>
      </c>
      <c r="B192" s="36">
        <v>195</v>
      </c>
      <c r="C192" t="s">
        <v>678</v>
      </c>
      <c r="D192" s="185" t="s">
        <v>679</v>
      </c>
      <c r="E192" s="186">
        <v>7</v>
      </c>
      <c r="F192" s="187"/>
      <c r="G192" s="187"/>
      <c r="H192" s="187"/>
      <c r="I192" s="188" t="s">
        <v>94</v>
      </c>
      <c r="J192" s="188" t="s">
        <v>93</v>
      </c>
      <c r="K192" s="188" t="s">
        <v>139</v>
      </c>
      <c r="L192" s="188" t="s">
        <v>115</v>
      </c>
      <c r="M192" s="188" t="s">
        <v>337</v>
      </c>
      <c r="N192" s="188" t="s">
        <v>337</v>
      </c>
      <c r="O192" s="188" t="s">
        <v>337</v>
      </c>
      <c r="P192" s="189">
        <v>43487</v>
      </c>
      <c r="Q192" s="189" t="s">
        <v>88</v>
      </c>
      <c r="R192" s="194" t="s">
        <v>680</v>
      </c>
      <c r="S192" s="190">
        <v>7</v>
      </c>
      <c r="T192" s="113" t="s">
        <v>98</v>
      </c>
      <c r="U192" s="113">
        <v>123</v>
      </c>
      <c r="V192" s="113">
        <v>21</v>
      </c>
      <c r="W192" s="113">
        <v>13.9</v>
      </c>
      <c r="X192" s="113"/>
      <c r="Y192" s="113"/>
      <c r="Z192" s="191">
        <v>0.86111111111111116</v>
      </c>
      <c r="AA192" s="191">
        <v>0.30277777777777776</v>
      </c>
      <c r="AB192" s="113">
        <v>626.79999999999995</v>
      </c>
      <c r="AC192" s="113">
        <v>557.29999999999995</v>
      </c>
      <c r="AD192" s="113">
        <v>89</v>
      </c>
      <c r="AE192" s="113">
        <v>69</v>
      </c>
      <c r="AF192" s="113"/>
      <c r="AG192" s="192">
        <v>9.9</v>
      </c>
      <c r="AH192" s="192">
        <v>74.5</v>
      </c>
      <c r="AI192" s="192">
        <v>12.4</v>
      </c>
      <c r="AJ192" s="192">
        <v>9.9</v>
      </c>
      <c r="AK192" s="192">
        <v>45.2</v>
      </c>
      <c r="AL192" s="192">
        <v>18.8</v>
      </c>
      <c r="AM192" s="192">
        <v>26</v>
      </c>
      <c r="AN192" s="192">
        <v>97</v>
      </c>
      <c r="AO192" s="192">
        <v>33</v>
      </c>
      <c r="AP192" s="193">
        <v>3.2</v>
      </c>
      <c r="AQ192" s="192">
        <v>86</v>
      </c>
      <c r="AR192" s="192">
        <v>9.3000000000000007</v>
      </c>
      <c r="AS192" s="113">
        <v>123</v>
      </c>
      <c r="AT192" s="113">
        <v>64</v>
      </c>
      <c r="AU192" s="98">
        <v>3.552844069621389</v>
      </c>
      <c r="AV192" s="98">
        <v>3.8973622824331602</v>
      </c>
      <c r="AW192" s="113">
        <v>10</v>
      </c>
      <c r="AX192" s="113">
        <v>1.1000000000000001</v>
      </c>
      <c r="AY192" s="113">
        <v>0</v>
      </c>
      <c r="AZ192" s="113">
        <v>15</v>
      </c>
      <c r="BA192" s="113">
        <v>1</v>
      </c>
      <c r="BB192" s="113">
        <v>17</v>
      </c>
      <c r="BC192" s="113">
        <v>42</v>
      </c>
      <c r="BD192" s="113">
        <v>71</v>
      </c>
      <c r="BE192" s="173">
        <v>10.7</v>
      </c>
      <c r="BF192" s="113">
        <v>15.6</v>
      </c>
      <c r="BG192" s="113">
        <v>7.6</v>
      </c>
      <c r="BH192" s="113">
        <v>10.8</v>
      </c>
      <c r="BI192" s="113">
        <v>6.5</v>
      </c>
      <c r="BJ192" s="113">
        <v>7.7</v>
      </c>
      <c r="BK192" s="113">
        <v>5.7</v>
      </c>
      <c r="BL192" s="113">
        <v>2.5</v>
      </c>
      <c r="BM192" s="113">
        <v>59</v>
      </c>
      <c r="BN192" s="113">
        <v>6.2</v>
      </c>
      <c r="BO192" s="113">
        <v>83</v>
      </c>
      <c r="BP192" s="113">
        <v>96</v>
      </c>
      <c r="BQ192" s="113">
        <v>0</v>
      </c>
      <c r="BR192" s="113">
        <v>85</v>
      </c>
      <c r="BS192" s="113">
        <v>129</v>
      </c>
      <c r="BT192" s="113">
        <v>66</v>
      </c>
      <c r="BU192" s="113">
        <v>4.2</v>
      </c>
      <c r="BV192" s="113">
        <v>20.6</v>
      </c>
      <c r="BW192" s="113">
        <v>3.7</v>
      </c>
      <c r="BX192" s="113">
        <v>3.7</v>
      </c>
      <c r="BY192" s="113">
        <v>41.4</v>
      </c>
      <c r="BZ192" s="113">
        <v>99.5</v>
      </c>
      <c r="CA192" s="113">
        <v>41.4</v>
      </c>
      <c r="CB192" s="113">
        <v>100</v>
      </c>
      <c r="CC192" s="113"/>
      <c r="CD192" s="113"/>
      <c r="CE192" s="113"/>
      <c r="CF192" s="113"/>
      <c r="CG192" s="186"/>
      <c r="CH192" s="186"/>
      <c r="CI192" s="113">
        <v>10</v>
      </c>
      <c r="CJ192" s="113">
        <v>10</v>
      </c>
      <c r="CK192" s="113">
        <v>0</v>
      </c>
    </row>
    <row r="193" spans="1:89" x14ac:dyDescent="0.2">
      <c r="A193" s="184">
        <v>196</v>
      </c>
      <c r="B193" s="36">
        <v>196</v>
      </c>
      <c r="C193" t="s">
        <v>681</v>
      </c>
      <c r="D193" s="185" t="s">
        <v>682</v>
      </c>
      <c r="E193" s="186">
        <v>12</v>
      </c>
      <c r="F193" s="187"/>
      <c r="G193" s="187"/>
      <c r="H193" s="187"/>
      <c r="I193" s="188" t="s">
        <v>96</v>
      </c>
      <c r="J193" s="188" t="s">
        <v>337</v>
      </c>
      <c r="K193" s="188" t="s">
        <v>337</v>
      </c>
      <c r="L193" s="188" t="s">
        <v>337</v>
      </c>
      <c r="M193" s="188" t="s">
        <v>337</v>
      </c>
      <c r="N193" s="188" t="s">
        <v>337</v>
      </c>
      <c r="O193" s="188" t="s">
        <v>337</v>
      </c>
      <c r="P193" s="189">
        <v>43483</v>
      </c>
      <c r="Q193" s="189" t="s">
        <v>88</v>
      </c>
      <c r="R193" s="194" t="s">
        <v>683</v>
      </c>
      <c r="S193" s="190">
        <v>12</v>
      </c>
      <c r="T193" s="113" t="s">
        <v>98</v>
      </c>
      <c r="U193" s="113">
        <v>146</v>
      </c>
      <c r="V193" s="113">
        <v>41</v>
      </c>
      <c r="W193" s="113">
        <v>19.2</v>
      </c>
      <c r="X193" s="113"/>
      <c r="Y193" s="113"/>
      <c r="Z193" s="191">
        <v>0.92361111111111116</v>
      </c>
      <c r="AA193" s="191">
        <v>0.31041666666666667</v>
      </c>
      <c r="AB193" s="113">
        <v>549</v>
      </c>
      <c r="AC193" s="113">
        <v>531</v>
      </c>
      <c r="AD193" s="113">
        <v>97</v>
      </c>
      <c r="AE193" s="113">
        <v>18</v>
      </c>
      <c r="AF193" s="113"/>
      <c r="AG193" s="192">
        <v>8.5</v>
      </c>
      <c r="AH193" s="192">
        <v>147.5</v>
      </c>
      <c r="AI193" s="192">
        <v>4.8</v>
      </c>
      <c r="AJ193" s="192">
        <v>3.9</v>
      </c>
      <c r="AK193" s="192">
        <v>48.4</v>
      </c>
      <c r="AL193" s="192">
        <v>26.7</v>
      </c>
      <c r="AM193" s="192">
        <v>21</v>
      </c>
      <c r="AN193" s="192">
        <v>61</v>
      </c>
      <c r="AO193" s="192">
        <v>20</v>
      </c>
      <c r="AP193" s="193">
        <v>2.2000000000000002</v>
      </c>
      <c r="AQ193" s="192">
        <v>81</v>
      </c>
      <c r="AR193" s="192">
        <v>9.1999999999999993</v>
      </c>
      <c r="AS193" s="113">
        <v>82</v>
      </c>
      <c r="AT193" s="113">
        <v>75.099999999999994</v>
      </c>
      <c r="AU193" s="98">
        <v>2.2598870056497176</v>
      </c>
      <c r="AV193" s="98">
        <v>2.5084745762711864</v>
      </c>
      <c r="AW193" s="113">
        <v>7</v>
      </c>
      <c r="AX193" s="113">
        <v>0.8</v>
      </c>
      <c r="AY193" s="113">
        <v>0.6</v>
      </c>
      <c r="AZ193" s="113">
        <v>2</v>
      </c>
      <c r="BA193" s="113">
        <v>0</v>
      </c>
      <c r="BB193" s="113">
        <v>4</v>
      </c>
      <c r="BC193" s="113">
        <v>22</v>
      </c>
      <c r="BD193" s="113">
        <v>28</v>
      </c>
      <c r="BE193" s="173">
        <v>12.4</v>
      </c>
      <c r="BF193" s="113">
        <v>21.2</v>
      </c>
      <c r="BG193" s="113">
        <v>3.2</v>
      </c>
      <c r="BH193" s="113">
        <v>3.2</v>
      </c>
      <c r="BI193" s="113">
        <v>3.1</v>
      </c>
      <c r="BJ193" s="113">
        <v>4.9000000000000004</v>
      </c>
      <c r="BK193" s="113">
        <v>0.6</v>
      </c>
      <c r="BL193" s="113">
        <v>3.5</v>
      </c>
      <c r="BM193" s="113">
        <v>13</v>
      </c>
      <c r="BN193" s="113">
        <v>1.5</v>
      </c>
      <c r="BO193" s="113">
        <v>92</v>
      </c>
      <c r="BP193" s="113">
        <v>96.4</v>
      </c>
      <c r="BQ193" s="113">
        <v>0</v>
      </c>
      <c r="BR193" s="113">
        <v>70</v>
      </c>
      <c r="BS193" s="113">
        <v>107</v>
      </c>
      <c r="BT193" s="113">
        <v>53</v>
      </c>
      <c r="BU193" s="113">
        <v>1.2</v>
      </c>
      <c r="BV193" s="113">
        <v>62.5</v>
      </c>
      <c r="BW193" s="113">
        <v>10.199999999999999</v>
      </c>
      <c r="BX193" s="113">
        <v>3.1</v>
      </c>
      <c r="BY193" s="113">
        <v>99.9</v>
      </c>
      <c r="BZ193" s="113">
        <v>99.9</v>
      </c>
      <c r="CA193" s="113">
        <v>100</v>
      </c>
      <c r="CB193" s="113">
        <v>100</v>
      </c>
      <c r="CC193" s="113"/>
      <c r="CD193" s="113"/>
      <c r="CE193" s="113"/>
      <c r="CF193" s="113"/>
      <c r="CG193" s="186"/>
      <c r="CH193" s="186"/>
      <c r="CI193" s="113">
        <v>10</v>
      </c>
      <c r="CJ193" s="113">
        <v>10</v>
      </c>
      <c r="CK193" s="173">
        <v>0</v>
      </c>
    </row>
    <row r="194" spans="1:89" x14ac:dyDescent="0.2">
      <c r="A194" s="184">
        <v>197</v>
      </c>
      <c r="B194" s="36">
        <v>197</v>
      </c>
      <c r="C194" t="s">
        <v>684</v>
      </c>
      <c r="D194" s="185" t="s">
        <v>685</v>
      </c>
      <c r="E194" s="186">
        <v>8</v>
      </c>
      <c r="F194" s="187"/>
      <c r="G194" s="187"/>
      <c r="H194" s="187"/>
      <c r="I194" s="188" t="s">
        <v>93</v>
      </c>
      <c r="J194" s="188" t="s">
        <v>337</v>
      </c>
      <c r="K194" s="188" t="s">
        <v>337</v>
      </c>
      <c r="L194" s="188" t="s">
        <v>337</v>
      </c>
      <c r="M194" s="188" t="s">
        <v>337</v>
      </c>
      <c r="N194" s="188" t="s">
        <v>337</v>
      </c>
      <c r="O194" s="188" t="s">
        <v>337</v>
      </c>
      <c r="P194" s="189">
        <v>43481</v>
      </c>
      <c r="Q194" s="189" t="s">
        <v>88</v>
      </c>
      <c r="R194" s="194" t="s">
        <v>686</v>
      </c>
      <c r="S194" s="190">
        <v>8</v>
      </c>
      <c r="T194" s="113" t="s">
        <v>98</v>
      </c>
      <c r="U194" s="113">
        <v>144</v>
      </c>
      <c r="V194" s="113">
        <v>30</v>
      </c>
      <c r="W194" s="113">
        <v>14.5</v>
      </c>
      <c r="X194" s="113"/>
      <c r="Y194" s="113"/>
      <c r="Z194" s="191">
        <v>0.85763888888888884</v>
      </c>
      <c r="AA194" s="191">
        <v>0.28472222222222221</v>
      </c>
      <c r="AB194" s="113">
        <v>595.20000000000005</v>
      </c>
      <c r="AC194" s="113">
        <v>541.5</v>
      </c>
      <c r="AD194" s="113">
        <v>91</v>
      </c>
      <c r="AE194" s="113">
        <v>53.7</v>
      </c>
      <c r="AF194" s="113"/>
      <c r="AG194" s="192">
        <v>19.600000000000001</v>
      </c>
      <c r="AH194" s="192">
        <v>74</v>
      </c>
      <c r="AI194" s="192">
        <v>11.9</v>
      </c>
      <c r="AJ194" s="192">
        <v>11.9</v>
      </c>
      <c r="AK194" s="192">
        <v>50.8</v>
      </c>
      <c r="AL194" s="192">
        <v>16.100000000000001</v>
      </c>
      <c r="AM194" s="192">
        <v>21.2</v>
      </c>
      <c r="AN194" s="192">
        <v>91</v>
      </c>
      <c r="AO194" s="192">
        <v>38</v>
      </c>
      <c r="AP194" s="193">
        <v>3.8</v>
      </c>
      <c r="AQ194" s="192">
        <v>105</v>
      </c>
      <c r="AR194" s="192">
        <v>11.6</v>
      </c>
      <c r="AS194" s="113">
        <v>112.2</v>
      </c>
      <c r="AT194" s="113">
        <v>66.900000000000006</v>
      </c>
      <c r="AU194" s="98">
        <v>4.2105263157894735</v>
      </c>
      <c r="AV194" s="98">
        <v>4.6315789473684212</v>
      </c>
      <c r="AW194" s="113">
        <v>5</v>
      </c>
      <c r="AX194" s="113">
        <v>0.6</v>
      </c>
      <c r="AY194" s="113">
        <v>0</v>
      </c>
      <c r="AZ194" s="113">
        <v>3</v>
      </c>
      <c r="BA194" s="113">
        <v>4</v>
      </c>
      <c r="BB194" s="113">
        <v>1</v>
      </c>
      <c r="BC194" s="113">
        <v>13</v>
      </c>
      <c r="BD194" s="113">
        <v>21</v>
      </c>
      <c r="BE194" s="173">
        <v>14.9</v>
      </c>
      <c r="BF194" s="113">
        <v>19.899999999999999</v>
      </c>
      <c r="BG194" s="113">
        <v>2.2999999999999998</v>
      </c>
      <c r="BH194" s="113">
        <v>3.7</v>
      </c>
      <c r="BI194" s="113">
        <v>2</v>
      </c>
      <c r="BJ194" s="113">
        <v>5.2</v>
      </c>
      <c r="BK194" s="113">
        <v>0.9</v>
      </c>
      <c r="BL194" s="113">
        <v>1.6</v>
      </c>
      <c r="BM194" s="113">
        <v>8</v>
      </c>
      <c r="BN194" s="113">
        <v>0.9</v>
      </c>
      <c r="BO194" s="113">
        <v>87</v>
      </c>
      <c r="BP194" s="113">
        <v>96.2</v>
      </c>
      <c r="BQ194" s="113">
        <v>0</v>
      </c>
      <c r="BR194" s="113">
        <v>68</v>
      </c>
      <c r="BS194" s="113">
        <v>121</v>
      </c>
      <c r="BT194" s="113">
        <v>52</v>
      </c>
      <c r="BU194" s="113">
        <v>15.9</v>
      </c>
      <c r="BV194" s="113">
        <v>42.9</v>
      </c>
      <c r="BW194" s="113">
        <v>8.6999999999999993</v>
      </c>
      <c r="BX194" s="113">
        <v>4.5999999999999996</v>
      </c>
      <c r="BY194" s="113">
        <v>100</v>
      </c>
      <c r="BZ194" s="113">
        <v>100</v>
      </c>
      <c r="CA194" s="113">
        <v>100</v>
      </c>
      <c r="CB194" s="113">
        <v>100</v>
      </c>
      <c r="CC194" s="113"/>
      <c r="CD194" s="113"/>
      <c r="CE194" s="113"/>
      <c r="CF194" s="113"/>
      <c r="CG194" s="186"/>
      <c r="CH194" s="186"/>
      <c r="CI194" s="113">
        <v>8</v>
      </c>
      <c r="CJ194" s="113">
        <v>10</v>
      </c>
      <c r="CK194" s="113">
        <v>8</v>
      </c>
    </row>
    <row r="195" spans="1:89" x14ac:dyDescent="0.2">
      <c r="A195" s="184">
        <v>198</v>
      </c>
      <c r="B195" s="36">
        <v>198</v>
      </c>
      <c r="C195" t="s">
        <v>687</v>
      </c>
      <c r="D195" s="185" t="s">
        <v>688</v>
      </c>
      <c r="E195" s="186">
        <v>9</v>
      </c>
      <c r="F195" s="187"/>
      <c r="G195" s="187"/>
      <c r="H195" s="187"/>
      <c r="I195" s="188" t="s">
        <v>93</v>
      </c>
      <c r="J195" s="188" t="s">
        <v>337</v>
      </c>
      <c r="K195" s="188" t="s">
        <v>337</v>
      </c>
      <c r="L195" s="188" t="s">
        <v>337</v>
      </c>
      <c r="M195" s="188" t="s">
        <v>337</v>
      </c>
      <c r="N195" s="188" t="s">
        <v>337</v>
      </c>
      <c r="O195" s="188" t="s">
        <v>337</v>
      </c>
      <c r="P195" s="189">
        <v>43475</v>
      </c>
      <c r="Q195" s="189" t="s">
        <v>88</v>
      </c>
      <c r="R195" s="194" t="s">
        <v>689</v>
      </c>
      <c r="S195" s="190">
        <v>9</v>
      </c>
      <c r="T195" s="113" t="s">
        <v>90</v>
      </c>
      <c r="U195" s="113">
        <v>140</v>
      </c>
      <c r="V195" s="113">
        <v>33</v>
      </c>
      <c r="W195" s="113">
        <v>16.8</v>
      </c>
      <c r="X195" s="113"/>
      <c r="Y195" s="113"/>
      <c r="Z195" s="191">
        <v>0.8534722222222223</v>
      </c>
      <c r="AA195" s="191">
        <v>0.29652777777777778</v>
      </c>
      <c r="AB195" s="113">
        <v>591.5</v>
      </c>
      <c r="AC195" s="113">
        <v>507</v>
      </c>
      <c r="AD195" s="113">
        <v>86</v>
      </c>
      <c r="AE195" s="113">
        <v>84.5</v>
      </c>
      <c r="AF195" s="113"/>
      <c r="AG195" s="192">
        <v>45.5</v>
      </c>
      <c r="AH195" s="192">
        <v>187.5</v>
      </c>
      <c r="AI195" s="192">
        <v>20.399999999999999</v>
      </c>
      <c r="AJ195" s="192">
        <v>3.7</v>
      </c>
      <c r="AK195" s="192">
        <v>51.9</v>
      </c>
      <c r="AL195" s="192">
        <v>24.3</v>
      </c>
      <c r="AM195" s="192">
        <v>20.100000000000001</v>
      </c>
      <c r="AN195" s="192">
        <v>72</v>
      </c>
      <c r="AO195" s="192">
        <v>27</v>
      </c>
      <c r="AP195" s="193">
        <v>2.7</v>
      </c>
      <c r="AQ195" s="192">
        <v>90</v>
      </c>
      <c r="AR195" s="192">
        <v>10.7</v>
      </c>
      <c r="AS195" s="113">
        <v>92.1</v>
      </c>
      <c r="AT195" s="113">
        <v>76.2</v>
      </c>
      <c r="AU195" s="98">
        <v>3.195266272189349</v>
      </c>
      <c r="AV195" s="98">
        <v>3.5147928994082842</v>
      </c>
      <c r="AW195" s="113">
        <v>69</v>
      </c>
      <c r="AX195" s="113">
        <v>8</v>
      </c>
      <c r="AY195" s="113">
        <v>2.1</v>
      </c>
      <c r="AZ195" s="113">
        <v>0</v>
      </c>
      <c r="BA195" s="113">
        <v>2</v>
      </c>
      <c r="BB195" s="113">
        <v>2</v>
      </c>
      <c r="BC195" s="113">
        <v>7</v>
      </c>
      <c r="BD195" s="113">
        <v>11</v>
      </c>
      <c r="BE195" s="173">
        <v>11.6</v>
      </c>
      <c r="BF195" s="113">
        <v>19.2</v>
      </c>
      <c r="BG195" s="113">
        <v>1.3</v>
      </c>
      <c r="BH195" s="113">
        <v>0.6</v>
      </c>
      <c r="BI195" s="113">
        <v>1.5</v>
      </c>
      <c r="BJ195" s="113">
        <v>2.2999999999999998</v>
      </c>
      <c r="BK195" s="113">
        <v>0.9</v>
      </c>
      <c r="BL195" s="113">
        <v>1.4</v>
      </c>
      <c r="BM195" s="113">
        <v>0</v>
      </c>
      <c r="BN195" s="113">
        <v>0</v>
      </c>
      <c r="BO195" s="113">
        <v>93</v>
      </c>
      <c r="BP195" s="113">
        <v>96.9</v>
      </c>
      <c r="BQ195" s="113">
        <v>0</v>
      </c>
      <c r="BR195" s="113">
        <v>75</v>
      </c>
      <c r="BS195" s="113">
        <v>105</v>
      </c>
      <c r="BT195" s="113">
        <v>54</v>
      </c>
      <c r="BU195" s="113">
        <v>1</v>
      </c>
      <c r="BV195" s="113">
        <v>58.8</v>
      </c>
      <c r="BW195" s="113">
        <v>5.0999999999999996</v>
      </c>
      <c r="BX195" s="113"/>
      <c r="BY195" s="113">
        <v>98.3</v>
      </c>
      <c r="BZ195" s="113">
        <v>98.3</v>
      </c>
      <c r="CA195" s="113">
        <v>100</v>
      </c>
      <c r="CB195" s="113">
        <v>100</v>
      </c>
      <c r="CC195" s="113"/>
      <c r="CD195" s="113"/>
      <c r="CE195" s="113"/>
      <c r="CF195" s="113"/>
      <c r="CG195" s="186"/>
      <c r="CH195" s="186"/>
      <c r="CI195" s="113">
        <v>10</v>
      </c>
      <c r="CJ195" s="113">
        <v>9</v>
      </c>
      <c r="CK195" s="113">
        <v>2</v>
      </c>
    </row>
    <row r="196" spans="1:89" x14ac:dyDescent="0.2">
      <c r="A196" s="184">
        <v>199</v>
      </c>
      <c r="B196" s="36">
        <v>199</v>
      </c>
      <c r="C196" t="s">
        <v>690</v>
      </c>
      <c r="D196" s="185" t="s">
        <v>691</v>
      </c>
      <c r="E196" s="186">
        <v>4</v>
      </c>
      <c r="F196" s="187"/>
      <c r="G196" s="187"/>
      <c r="H196" s="187"/>
      <c r="I196" s="188" t="s">
        <v>115</v>
      </c>
      <c r="J196" s="188" t="s">
        <v>337</v>
      </c>
      <c r="K196" s="188" t="s">
        <v>337</v>
      </c>
      <c r="L196" s="188" t="s">
        <v>337</v>
      </c>
      <c r="M196" s="188" t="s">
        <v>337</v>
      </c>
      <c r="N196" s="188" t="s">
        <v>337</v>
      </c>
      <c r="O196" s="188" t="s">
        <v>337</v>
      </c>
      <c r="P196" s="189">
        <v>43469</v>
      </c>
      <c r="Q196" s="189" t="s">
        <v>88</v>
      </c>
      <c r="R196" s="194" t="s">
        <v>692</v>
      </c>
      <c r="S196" s="190">
        <v>4</v>
      </c>
      <c r="T196" s="113" t="s">
        <v>90</v>
      </c>
      <c r="U196" s="113">
        <v>90</v>
      </c>
      <c r="V196" s="113">
        <v>15</v>
      </c>
      <c r="W196" s="113">
        <v>18.5</v>
      </c>
      <c r="X196" s="113"/>
      <c r="Y196" s="113"/>
      <c r="Z196" s="191">
        <v>0.97916666666666663</v>
      </c>
      <c r="AA196" s="191">
        <v>0.32708333333333334</v>
      </c>
      <c r="AB196" s="113">
        <v>502</v>
      </c>
      <c r="AC196" s="113">
        <v>480.5</v>
      </c>
      <c r="AD196" s="113">
        <v>96</v>
      </c>
      <c r="AE196" s="113">
        <v>21.5</v>
      </c>
      <c r="AF196" s="113"/>
      <c r="AG196" s="192">
        <v>7</v>
      </c>
      <c r="AH196" s="192">
        <v>87.5</v>
      </c>
      <c r="AI196" s="192">
        <v>4.3</v>
      </c>
      <c r="AJ196" s="192">
        <v>2.5</v>
      </c>
      <c r="AK196" s="192">
        <v>49.5</v>
      </c>
      <c r="AL196" s="192">
        <v>21.4</v>
      </c>
      <c r="AM196" s="192">
        <v>26.5</v>
      </c>
      <c r="AN196" s="192">
        <v>68</v>
      </c>
      <c r="AO196" s="192">
        <v>21</v>
      </c>
      <c r="AP196" s="193">
        <v>2.5</v>
      </c>
      <c r="AQ196" s="192">
        <v>78</v>
      </c>
      <c r="AR196" s="192">
        <v>9.6999999999999993</v>
      </c>
      <c r="AS196" s="113">
        <v>94.5</v>
      </c>
      <c r="AT196" s="113">
        <v>70.900000000000006</v>
      </c>
      <c r="AU196" s="98">
        <v>2.6222684703433923</v>
      </c>
      <c r="AV196" s="98">
        <v>2.9344432882414151</v>
      </c>
      <c r="AW196" s="113">
        <v>0</v>
      </c>
      <c r="AX196" s="113">
        <v>0</v>
      </c>
      <c r="AY196" s="113">
        <v>0</v>
      </c>
      <c r="AZ196" s="113">
        <v>7</v>
      </c>
      <c r="BA196" s="113">
        <v>5</v>
      </c>
      <c r="BB196" s="113">
        <v>6</v>
      </c>
      <c r="BC196" s="113">
        <v>24</v>
      </c>
      <c r="BD196" s="113">
        <v>42</v>
      </c>
      <c r="BE196" s="173">
        <v>10.5</v>
      </c>
      <c r="BF196" s="113">
        <v>19.899999999999999</v>
      </c>
      <c r="BG196" s="113">
        <v>5.2</v>
      </c>
      <c r="BH196" s="113">
        <v>4.7</v>
      </c>
      <c r="BI196" s="113">
        <v>5.4</v>
      </c>
      <c r="BJ196" s="113">
        <v>8.1999999999999993</v>
      </c>
      <c r="BK196" s="113">
        <v>3.5</v>
      </c>
      <c r="BL196" s="113">
        <v>5.4</v>
      </c>
      <c r="BM196" s="113">
        <v>9</v>
      </c>
      <c r="BN196" s="113">
        <v>1.1000000000000001</v>
      </c>
      <c r="BO196" s="113">
        <v>91</v>
      </c>
      <c r="BP196" s="113">
        <v>97.9</v>
      </c>
      <c r="BQ196" s="113">
        <v>0</v>
      </c>
      <c r="BR196" s="113">
        <v>80</v>
      </c>
      <c r="BS196" s="113">
        <v>108</v>
      </c>
      <c r="BT196" s="113">
        <v>55</v>
      </c>
      <c r="BU196" s="113">
        <v>10.6</v>
      </c>
      <c r="BV196" s="113">
        <v>59.7</v>
      </c>
      <c r="BW196" s="113">
        <v>1.8</v>
      </c>
      <c r="BX196" s="113">
        <v>4.2</v>
      </c>
      <c r="BY196" s="113">
        <v>88.8</v>
      </c>
      <c r="BZ196" s="113">
        <v>99.6</v>
      </c>
      <c r="CA196" s="113">
        <v>88.8</v>
      </c>
      <c r="CB196" s="113">
        <v>100</v>
      </c>
      <c r="CC196" s="113"/>
      <c r="CD196" s="113"/>
      <c r="CE196" s="113"/>
      <c r="CF196" s="113"/>
      <c r="CG196" s="186"/>
      <c r="CH196" s="186"/>
      <c r="CI196" s="113">
        <v>10</v>
      </c>
      <c r="CJ196" s="113">
        <v>10</v>
      </c>
      <c r="CK196" s="113">
        <v>5</v>
      </c>
    </row>
    <row r="197" spans="1:89" x14ac:dyDescent="0.2">
      <c r="A197" s="184">
        <v>200</v>
      </c>
      <c r="B197" s="36">
        <v>200</v>
      </c>
      <c r="C197" t="s">
        <v>693</v>
      </c>
      <c r="D197" s="185" t="s">
        <v>694</v>
      </c>
      <c r="E197" s="186">
        <v>10</v>
      </c>
      <c r="F197" s="187"/>
      <c r="G197" s="187"/>
      <c r="H197" s="187"/>
      <c r="I197" s="188" t="s">
        <v>94</v>
      </c>
      <c r="J197" s="188" t="s">
        <v>115</v>
      </c>
      <c r="K197" s="188" t="s">
        <v>235</v>
      </c>
      <c r="L197" s="188" t="s">
        <v>93</v>
      </c>
      <c r="M197" s="188" t="s">
        <v>337</v>
      </c>
      <c r="N197" s="188" t="s">
        <v>337</v>
      </c>
      <c r="O197" s="188" t="s">
        <v>337</v>
      </c>
      <c r="P197" s="189">
        <v>43468</v>
      </c>
      <c r="Q197" s="189" t="s">
        <v>88</v>
      </c>
      <c r="R197" s="194" t="s">
        <v>695</v>
      </c>
      <c r="S197" s="190">
        <v>10</v>
      </c>
      <c r="T197" s="113" t="s">
        <v>98</v>
      </c>
      <c r="U197" s="113">
        <v>132</v>
      </c>
      <c r="V197" s="113">
        <v>28.5</v>
      </c>
      <c r="W197" s="113">
        <v>16.399999999999999</v>
      </c>
      <c r="X197" s="113"/>
      <c r="Y197" s="113"/>
      <c r="Z197" s="191">
        <v>0.86319444444444438</v>
      </c>
      <c r="AA197" s="191">
        <v>0.35069444444444442</v>
      </c>
      <c r="AB197" s="113">
        <v>701.8</v>
      </c>
      <c r="AC197" s="113">
        <v>606.79999999999995</v>
      </c>
      <c r="AD197" s="113">
        <v>86</v>
      </c>
      <c r="AE197" s="113">
        <v>95</v>
      </c>
      <c r="AF197" s="113"/>
      <c r="AG197" s="192">
        <v>0.5</v>
      </c>
      <c r="AH197" s="192">
        <v>126.5</v>
      </c>
      <c r="AI197" s="192">
        <v>13.6</v>
      </c>
      <c r="AJ197" s="192">
        <v>4.4000000000000004</v>
      </c>
      <c r="AK197" s="192">
        <v>57.2</v>
      </c>
      <c r="AL197" s="192">
        <v>15.6</v>
      </c>
      <c r="AM197" s="192">
        <v>22.9</v>
      </c>
      <c r="AN197" s="192">
        <v>80</v>
      </c>
      <c r="AO197" s="192">
        <v>25</v>
      </c>
      <c r="AP197" s="193">
        <v>2.1</v>
      </c>
      <c r="AQ197" s="192">
        <v>54</v>
      </c>
      <c r="AR197" s="192">
        <v>5.3</v>
      </c>
      <c r="AS197" s="113">
        <v>102.9</v>
      </c>
      <c r="AT197" s="113">
        <v>72.8</v>
      </c>
      <c r="AU197" s="98">
        <v>2.4719841793012525</v>
      </c>
      <c r="AV197" s="98">
        <v>2.6796308503625577</v>
      </c>
      <c r="AW197" s="113">
        <v>0</v>
      </c>
      <c r="AX197" s="113">
        <v>0</v>
      </c>
      <c r="AY197" s="113">
        <v>0</v>
      </c>
      <c r="AZ197" s="113">
        <v>2</v>
      </c>
      <c r="BA197" s="113">
        <v>0</v>
      </c>
      <c r="BB197" s="113">
        <v>10</v>
      </c>
      <c r="BC197" s="113">
        <v>20</v>
      </c>
      <c r="BD197" s="113">
        <v>32</v>
      </c>
      <c r="BE197" s="173">
        <v>10.7</v>
      </c>
      <c r="BF197" s="113">
        <v>24.4</v>
      </c>
      <c r="BG197" s="113">
        <v>3.2</v>
      </c>
      <c r="BH197" s="113">
        <v>9.1</v>
      </c>
      <c r="BI197" s="113">
        <v>1.4</v>
      </c>
      <c r="BJ197" s="113">
        <v>3.7</v>
      </c>
      <c r="BK197" s="113">
        <v>2.6</v>
      </c>
      <c r="BL197" s="113">
        <v>2.6</v>
      </c>
      <c r="BM197" s="113">
        <v>6</v>
      </c>
      <c r="BN197" s="113">
        <v>0.6</v>
      </c>
      <c r="BO197" s="113">
        <v>93</v>
      </c>
      <c r="BP197" s="113">
        <v>97.7</v>
      </c>
      <c r="BQ197" s="113">
        <v>0</v>
      </c>
      <c r="BR197" s="113">
        <v>74</v>
      </c>
      <c r="BS197" s="113">
        <v>111</v>
      </c>
      <c r="BT197" s="113">
        <v>54</v>
      </c>
      <c r="BU197" s="113">
        <v>29.9</v>
      </c>
      <c r="BV197" s="113">
        <v>56.4</v>
      </c>
      <c r="BW197" s="113">
        <v>7.3</v>
      </c>
      <c r="BX197" s="113">
        <v>3.3</v>
      </c>
      <c r="BY197" s="113">
        <v>89</v>
      </c>
      <c r="BZ197" s="113">
        <v>99.9</v>
      </c>
      <c r="CA197" s="113">
        <v>89</v>
      </c>
      <c r="CB197" s="113">
        <v>98.7</v>
      </c>
      <c r="CC197" s="113"/>
      <c r="CD197" s="113"/>
      <c r="CE197" s="113"/>
      <c r="CF197" s="113"/>
      <c r="CG197" s="186"/>
      <c r="CH197" s="186"/>
      <c r="CI197" s="113">
        <v>10</v>
      </c>
      <c r="CJ197" s="113">
        <v>10</v>
      </c>
      <c r="CK197" s="113">
        <v>0</v>
      </c>
    </row>
    <row r="198" spans="1:89" x14ac:dyDescent="0.2">
      <c r="A198" s="184">
        <v>201</v>
      </c>
      <c r="B198" s="36">
        <v>201</v>
      </c>
      <c r="C198" t="s">
        <v>696</v>
      </c>
      <c r="D198" s="185" t="s">
        <v>697</v>
      </c>
      <c r="E198" s="186">
        <v>6</v>
      </c>
      <c r="F198" s="187"/>
      <c r="G198" s="187"/>
      <c r="H198" s="187"/>
      <c r="I198" s="188" t="s">
        <v>93</v>
      </c>
      <c r="J198" s="188" t="s">
        <v>95</v>
      </c>
      <c r="K198" s="188" t="s">
        <v>337</v>
      </c>
      <c r="L198" s="188" t="s">
        <v>337</v>
      </c>
      <c r="M198" s="188" t="s">
        <v>337</v>
      </c>
      <c r="N198" s="188" t="s">
        <v>337</v>
      </c>
      <c r="O198" s="188" t="s">
        <v>337</v>
      </c>
      <c r="P198" s="189">
        <v>43467</v>
      </c>
      <c r="Q198" s="189" t="s">
        <v>88</v>
      </c>
      <c r="R198" s="194" t="s">
        <v>698</v>
      </c>
      <c r="S198" s="190">
        <v>6</v>
      </c>
      <c r="T198" s="113" t="s">
        <v>98</v>
      </c>
      <c r="U198" s="113">
        <v>116</v>
      </c>
      <c r="V198" s="113">
        <v>20</v>
      </c>
      <c r="W198" s="113">
        <v>14.9</v>
      </c>
      <c r="X198" s="113"/>
      <c r="Y198" s="113"/>
      <c r="Z198" s="191">
        <v>0.8534722222222223</v>
      </c>
      <c r="AA198" s="191">
        <v>0.33680555555555558</v>
      </c>
      <c r="AB198" s="113">
        <v>665</v>
      </c>
      <c r="AC198" s="113">
        <v>643</v>
      </c>
      <c r="AD198" s="113">
        <v>97</v>
      </c>
      <c r="AE198" s="113">
        <v>22</v>
      </c>
      <c r="AF198" s="113"/>
      <c r="AG198" s="192">
        <v>30.5</v>
      </c>
      <c r="AH198" s="192">
        <v>50</v>
      </c>
      <c r="AI198" s="192">
        <v>7.5</v>
      </c>
      <c r="AJ198" s="192">
        <v>4.9000000000000004</v>
      </c>
      <c r="AK198" s="192">
        <v>47</v>
      </c>
      <c r="AL198" s="192">
        <v>17.3</v>
      </c>
      <c r="AM198" s="192">
        <v>30.7</v>
      </c>
      <c r="AN198" s="192">
        <v>103</v>
      </c>
      <c r="AO198" s="192">
        <v>29</v>
      </c>
      <c r="AP198" s="193">
        <v>2.6</v>
      </c>
      <c r="AQ198" s="192">
        <v>180</v>
      </c>
      <c r="AR198" s="192">
        <v>16.8</v>
      </c>
      <c r="AS198" s="113">
        <v>133.69999999999999</v>
      </c>
      <c r="AT198" s="113">
        <v>64.3</v>
      </c>
      <c r="AU198" s="98">
        <v>2.7060653188180406</v>
      </c>
      <c r="AV198" s="98">
        <v>2.9486780715396579</v>
      </c>
      <c r="AW198" s="113">
        <v>79</v>
      </c>
      <c r="AX198" s="113">
        <v>7.4</v>
      </c>
      <c r="AY198" s="113">
        <v>1.4</v>
      </c>
      <c r="AZ198" s="113">
        <v>8</v>
      </c>
      <c r="BA198" s="113">
        <v>0</v>
      </c>
      <c r="BB198" s="113">
        <v>5</v>
      </c>
      <c r="BC198" s="113">
        <v>25</v>
      </c>
      <c r="BD198" s="113">
        <v>38</v>
      </c>
      <c r="BE198" s="173">
        <v>11.5</v>
      </c>
      <c r="BF198" s="113">
        <v>20.8</v>
      </c>
      <c r="BG198" s="113">
        <v>3.5</v>
      </c>
      <c r="BH198" s="113">
        <v>3.9</v>
      </c>
      <c r="BI198" s="113">
        <v>3.4</v>
      </c>
      <c r="BJ198" s="113">
        <v>2.4</v>
      </c>
      <c r="BK198" s="113">
        <v>4.2</v>
      </c>
      <c r="BL198" s="113">
        <v>4</v>
      </c>
      <c r="BM198" s="113">
        <v>7</v>
      </c>
      <c r="BN198" s="113">
        <v>0.7</v>
      </c>
      <c r="BO198" s="113">
        <v>94</v>
      </c>
      <c r="BP198" s="113">
        <v>98</v>
      </c>
      <c r="BQ198" s="113">
        <v>0</v>
      </c>
      <c r="BR198" s="113">
        <v>79</v>
      </c>
      <c r="BS198" s="113">
        <v>120</v>
      </c>
      <c r="BT198" s="113">
        <v>58</v>
      </c>
      <c r="BU198" s="113">
        <v>0.3</v>
      </c>
      <c r="BV198" s="113">
        <v>42.9</v>
      </c>
      <c r="BW198" s="113">
        <v>6.7</v>
      </c>
      <c r="BX198" s="113">
        <v>3.3</v>
      </c>
      <c r="BY198" s="113">
        <v>66.2</v>
      </c>
      <c r="BZ198" s="113">
        <v>66.2</v>
      </c>
      <c r="CA198" s="113">
        <v>77.900000000000006</v>
      </c>
      <c r="CB198" s="113">
        <v>97.1</v>
      </c>
      <c r="CC198" s="113" t="s">
        <v>77</v>
      </c>
      <c r="CD198" s="113"/>
      <c r="CE198" s="113"/>
      <c r="CF198" s="113"/>
      <c r="CG198" s="186"/>
      <c r="CH198" s="186"/>
      <c r="CI198" s="113">
        <v>9</v>
      </c>
      <c r="CJ198" s="113">
        <v>9</v>
      </c>
      <c r="CK198" s="113">
        <v>7</v>
      </c>
    </row>
    <row r="199" spans="1:89" x14ac:dyDescent="0.2">
      <c r="A199" s="184">
        <v>202</v>
      </c>
      <c r="B199" s="36">
        <v>202</v>
      </c>
      <c r="C199" t="s">
        <v>699</v>
      </c>
      <c r="D199" s="185" t="s">
        <v>700</v>
      </c>
      <c r="E199" s="186">
        <v>7</v>
      </c>
      <c r="F199" s="187"/>
      <c r="G199" s="187"/>
      <c r="H199" s="187"/>
      <c r="I199" s="188" t="s">
        <v>235</v>
      </c>
      <c r="J199" s="188" t="s">
        <v>94</v>
      </c>
      <c r="K199" s="188" t="s">
        <v>115</v>
      </c>
      <c r="L199" s="188" t="s">
        <v>337</v>
      </c>
      <c r="M199" s="188" t="s">
        <v>337</v>
      </c>
      <c r="N199" s="188" t="s">
        <v>337</v>
      </c>
      <c r="O199" s="188" t="s">
        <v>337</v>
      </c>
      <c r="P199" s="189">
        <v>44196</v>
      </c>
      <c r="Q199" s="189" t="s">
        <v>88</v>
      </c>
      <c r="R199" s="194" t="s">
        <v>701</v>
      </c>
      <c r="S199" s="190">
        <v>7</v>
      </c>
      <c r="T199" s="113" t="s">
        <v>98</v>
      </c>
      <c r="U199" s="113">
        <v>127</v>
      </c>
      <c r="V199" s="113">
        <v>25</v>
      </c>
      <c r="W199" s="113">
        <v>15.5</v>
      </c>
      <c r="X199" s="113"/>
      <c r="Y199" s="113"/>
      <c r="Z199" s="191">
        <v>0.89513888888888893</v>
      </c>
      <c r="AA199" s="191">
        <v>0.32708333333333334</v>
      </c>
      <c r="AB199" s="113">
        <v>607.5</v>
      </c>
      <c r="AC199" s="113">
        <v>566.5</v>
      </c>
      <c r="AD199" s="113">
        <v>93</v>
      </c>
      <c r="AE199" s="113">
        <v>41</v>
      </c>
      <c r="AF199" s="113"/>
      <c r="AG199" s="192">
        <v>14</v>
      </c>
      <c r="AH199" s="192">
        <v>87.5</v>
      </c>
      <c r="AI199" s="192">
        <v>8.9</v>
      </c>
      <c r="AJ199" s="192">
        <v>3.7</v>
      </c>
      <c r="AK199" s="192">
        <v>57.4</v>
      </c>
      <c r="AL199" s="192">
        <v>19.899999999999999</v>
      </c>
      <c r="AM199" s="192">
        <v>19</v>
      </c>
      <c r="AN199" s="192">
        <v>83</v>
      </c>
      <c r="AO199" s="192">
        <v>24</v>
      </c>
      <c r="AP199" s="193">
        <v>2.4</v>
      </c>
      <c r="AQ199" s="192">
        <v>191</v>
      </c>
      <c r="AR199" s="192">
        <v>20.2</v>
      </c>
      <c r="AS199" s="113">
        <v>102</v>
      </c>
      <c r="AT199" s="113">
        <v>77.3</v>
      </c>
      <c r="AU199" s="98">
        <v>2.5419240953221536</v>
      </c>
      <c r="AV199" s="98">
        <v>2.796116504854369</v>
      </c>
      <c r="AW199" s="113">
        <v>1</v>
      </c>
      <c r="AX199" s="113">
        <v>0.1</v>
      </c>
      <c r="AY199" s="113">
        <v>0</v>
      </c>
      <c r="AZ199" s="113">
        <v>8</v>
      </c>
      <c r="BA199" s="113">
        <v>3</v>
      </c>
      <c r="BB199" s="113">
        <v>5</v>
      </c>
      <c r="BC199" s="113">
        <v>55</v>
      </c>
      <c r="BD199" s="113">
        <v>71</v>
      </c>
      <c r="BE199" s="173">
        <v>12.2</v>
      </c>
      <c r="BF199" s="113">
        <v>20.2</v>
      </c>
      <c r="BG199" s="113">
        <v>7.5</v>
      </c>
      <c r="BH199" s="113">
        <v>13.4</v>
      </c>
      <c r="BI199" s="113">
        <v>6.1</v>
      </c>
      <c r="BJ199" s="113">
        <v>17.600000000000001</v>
      </c>
      <c r="BK199" s="113">
        <v>4.7</v>
      </c>
      <c r="BL199" s="113">
        <v>6.2</v>
      </c>
      <c r="BM199" s="113">
        <v>34</v>
      </c>
      <c r="BN199" s="113">
        <v>3.6</v>
      </c>
      <c r="BO199" s="113">
        <v>92</v>
      </c>
      <c r="BP199" s="113">
        <v>96.3</v>
      </c>
      <c r="BQ199" s="113">
        <v>0</v>
      </c>
      <c r="BR199" s="113">
        <v>85</v>
      </c>
      <c r="BS199" s="113">
        <v>121</v>
      </c>
      <c r="BT199" s="113">
        <v>61</v>
      </c>
      <c r="BU199" s="113">
        <v>86.5</v>
      </c>
      <c r="BV199" s="113">
        <v>21.2</v>
      </c>
      <c r="BW199" s="113">
        <v>4.5</v>
      </c>
      <c r="BX199" s="113">
        <v>3.4</v>
      </c>
      <c r="BY199" s="113">
        <v>97.9</v>
      </c>
      <c r="BZ199" s="113">
        <v>97.9</v>
      </c>
      <c r="CA199" s="113">
        <v>100</v>
      </c>
      <c r="CB199" s="113">
        <v>100</v>
      </c>
      <c r="CC199" s="113"/>
      <c r="CD199" s="113"/>
      <c r="CE199" s="113"/>
      <c r="CF199" s="113"/>
      <c r="CG199" s="186"/>
      <c r="CH199" s="186"/>
      <c r="CI199" s="113">
        <v>10</v>
      </c>
      <c r="CJ199" s="113">
        <v>10</v>
      </c>
      <c r="CK199" s="113">
        <v>1</v>
      </c>
    </row>
    <row r="200" spans="1:89" x14ac:dyDescent="0.2">
      <c r="A200" s="184">
        <v>203</v>
      </c>
      <c r="B200" s="36">
        <v>203</v>
      </c>
      <c r="C200" t="s">
        <v>180</v>
      </c>
      <c r="D200" s="185" t="s">
        <v>181</v>
      </c>
      <c r="E200" s="186">
        <v>12</v>
      </c>
      <c r="F200" s="187"/>
      <c r="G200" s="187"/>
      <c r="H200" s="187"/>
      <c r="I200" s="188" t="s">
        <v>1827</v>
      </c>
      <c r="J200" s="188" t="s">
        <v>337</v>
      </c>
      <c r="K200" s="188" t="s">
        <v>337</v>
      </c>
      <c r="L200" s="188" t="s">
        <v>337</v>
      </c>
      <c r="M200" s="188" t="s">
        <v>337</v>
      </c>
      <c r="N200" s="188" t="s">
        <v>337</v>
      </c>
      <c r="O200" s="188" t="s">
        <v>337</v>
      </c>
      <c r="P200" s="189">
        <v>44195</v>
      </c>
      <c r="Q200" s="189" t="s">
        <v>88</v>
      </c>
      <c r="R200" s="194" t="s">
        <v>702</v>
      </c>
      <c r="S200" s="190">
        <v>12</v>
      </c>
      <c r="T200" s="113" t="s">
        <v>98</v>
      </c>
      <c r="U200" s="113">
        <v>152</v>
      </c>
      <c r="V200" s="113">
        <v>37</v>
      </c>
      <c r="W200" s="113">
        <v>16</v>
      </c>
      <c r="X200" s="113"/>
      <c r="Y200" s="113"/>
      <c r="Z200" s="191">
        <v>0.93055555555555547</v>
      </c>
      <c r="AA200" s="191">
        <v>0.375</v>
      </c>
      <c r="AB200" s="113">
        <v>640.1</v>
      </c>
      <c r="AC200" s="113">
        <v>606.5</v>
      </c>
      <c r="AD200" s="113">
        <v>95</v>
      </c>
      <c r="AE200" s="113">
        <v>33.6</v>
      </c>
      <c r="AF200" s="113"/>
      <c r="AG200" s="192">
        <v>12.3</v>
      </c>
      <c r="AH200" s="192">
        <v>68.8</v>
      </c>
      <c r="AI200" s="192">
        <v>5.2</v>
      </c>
      <c r="AJ200" s="192">
        <v>3.8</v>
      </c>
      <c r="AK200" s="192">
        <v>52.8</v>
      </c>
      <c r="AL200" s="192">
        <v>13</v>
      </c>
      <c r="AM200" s="192">
        <v>30.4</v>
      </c>
      <c r="AN200" s="192">
        <v>70</v>
      </c>
      <c r="AO200" s="192">
        <v>21</v>
      </c>
      <c r="AP200" s="193">
        <v>2</v>
      </c>
      <c r="AQ200" s="192">
        <v>88</v>
      </c>
      <c r="AR200" s="192">
        <v>8.6999999999999993</v>
      </c>
      <c r="AS200" s="113">
        <v>100.4</v>
      </c>
      <c r="AT200" s="113">
        <v>65.8</v>
      </c>
      <c r="AU200" s="98">
        <v>2.0774938169826878</v>
      </c>
      <c r="AV200" s="98">
        <v>2.2753503709810388</v>
      </c>
      <c r="AW200" s="113">
        <v>13</v>
      </c>
      <c r="AX200" s="113">
        <v>1.7</v>
      </c>
      <c r="AY200" s="113">
        <v>0.1</v>
      </c>
      <c r="AZ200" s="113">
        <v>10</v>
      </c>
      <c r="BA200" s="113">
        <v>0</v>
      </c>
      <c r="BB200" s="113">
        <v>9</v>
      </c>
      <c r="BC200" s="113">
        <v>20</v>
      </c>
      <c r="BD200" s="113">
        <v>39</v>
      </c>
      <c r="BE200" s="173">
        <v>13.5</v>
      </c>
      <c r="BF200" s="113">
        <v>17.5</v>
      </c>
      <c r="BG200" s="113">
        <v>3.9</v>
      </c>
      <c r="BH200" s="113">
        <v>5.5</v>
      </c>
      <c r="BI200" s="113">
        <v>3.1</v>
      </c>
      <c r="BJ200" s="113">
        <v>5.5</v>
      </c>
      <c r="BK200" s="113">
        <v>3</v>
      </c>
      <c r="BL200" s="113">
        <v>2.6</v>
      </c>
      <c r="BM200" s="113">
        <v>38</v>
      </c>
      <c r="BN200" s="113">
        <v>3.8</v>
      </c>
      <c r="BO200" s="113">
        <v>90</v>
      </c>
      <c r="BP200" s="113">
        <v>96.8</v>
      </c>
      <c r="BQ200" s="113">
        <v>0</v>
      </c>
      <c r="BR200" s="113">
        <v>62</v>
      </c>
      <c r="BS200" s="113">
        <v>109</v>
      </c>
      <c r="BT200" s="113">
        <v>46</v>
      </c>
      <c r="BU200" s="113">
        <v>329.3</v>
      </c>
      <c r="BV200" s="113">
        <v>28.4</v>
      </c>
      <c r="BW200" s="113">
        <v>8.8000000000000007</v>
      </c>
      <c r="BX200" s="113">
        <v>4.4000000000000004</v>
      </c>
      <c r="BY200" s="113">
        <v>74.3</v>
      </c>
      <c r="BZ200" s="113">
        <v>99.5</v>
      </c>
      <c r="CA200" s="113">
        <v>74.3</v>
      </c>
      <c r="CB200" s="113">
        <v>100</v>
      </c>
      <c r="CC200" s="113"/>
      <c r="CD200" s="113"/>
      <c r="CE200" s="113"/>
      <c r="CF200" s="113"/>
      <c r="CG200" s="186"/>
      <c r="CH200" s="186"/>
      <c r="CI200" s="113">
        <v>10</v>
      </c>
      <c r="CJ200" s="113">
        <v>10</v>
      </c>
      <c r="CK200" s="173">
        <v>0</v>
      </c>
    </row>
    <row r="201" spans="1:89" x14ac:dyDescent="0.2">
      <c r="A201" s="184">
        <v>204</v>
      </c>
      <c r="B201" s="36">
        <v>204</v>
      </c>
      <c r="C201" t="s">
        <v>703</v>
      </c>
      <c r="D201" s="185" t="s">
        <v>694</v>
      </c>
      <c r="E201" s="186">
        <v>12</v>
      </c>
      <c r="F201" s="187"/>
      <c r="G201" s="187"/>
      <c r="H201" s="187"/>
      <c r="I201" s="188" t="s">
        <v>1827</v>
      </c>
      <c r="J201" s="188" t="s">
        <v>337</v>
      </c>
      <c r="K201" s="188" t="s">
        <v>337</v>
      </c>
      <c r="L201" s="188" t="s">
        <v>337</v>
      </c>
      <c r="M201" s="188" t="s">
        <v>337</v>
      </c>
      <c r="N201" s="188" t="s">
        <v>337</v>
      </c>
      <c r="O201" s="188" t="s">
        <v>337</v>
      </c>
      <c r="P201" s="189">
        <v>44193</v>
      </c>
      <c r="Q201" s="189" t="s">
        <v>88</v>
      </c>
      <c r="R201" s="194" t="s">
        <v>704</v>
      </c>
      <c r="S201" s="190">
        <v>12</v>
      </c>
      <c r="T201" s="113" t="s">
        <v>98</v>
      </c>
      <c r="U201" s="113">
        <v>142</v>
      </c>
      <c r="V201" s="113">
        <v>36</v>
      </c>
      <c r="W201" s="113">
        <v>17.899999999999999</v>
      </c>
      <c r="X201" s="113"/>
      <c r="Y201" s="113"/>
      <c r="Z201" s="191">
        <v>0.95138888888888884</v>
      </c>
      <c r="AA201" s="191">
        <v>0.35416666666666669</v>
      </c>
      <c r="AB201" s="113">
        <v>579.6</v>
      </c>
      <c r="AC201" s="113">
        <v>448</v>
      </c>
      <c r="AD201" s="113">
        <v>77</v>
      </c>
      <c r="AE201" s="113">
        <v>131.6</v>
      </c>
      <c r="AF201" s="113"/>
      <c r="AG201" s="192">
        <v>33.5</v>
      </c>
      <c r="AH201" s="192">
        <v>154.5</v>
      </c>
      <c r="AI201" s="192">
        <v>22.7</v>
      </c>
      <c r="AJ201" s="192">
        <v>10.199999999999999</v>
      </c>
      <c r="AK201" s="192">
        <v>51.5</v>
      </c>
      <c r="AL201" s="192">
        <v>22.4</v>
      </c>
      <c r="AM201" s="192">
        <v>16</v>
      </c>
      <c r="AN201" s="192">
        <v>74</v>
      </c>
      <c r="AO201" s="192">
        <v>34</v>
      </c>
      <c r="AP201" s="193">
        <v>3.5</v>
      </c>
      <c r="AQ201" s="192">
        <v>60</v>
      </c>
      <c r="AR201" s="192">
        <v>8</v>
      </c>
      <c r="AS201" s="113">
        <v>90</v>
      </c>
      <c r="AT201" s="113">
        <v>73.900000000000006</v>
      </c>
      <c r="AU201" s="98">
        <v>4.5535714285714288</v>
      </c>
      <c r="AV201" s="98">
        <v>5.0223214285714288</v>
      </c>
      <c r="AW201" s="113">
        <v>0</v>
      </c>
      <c r="AX201" s="113">
        <v>0</v>
      </c>
      <c r="AY201" s="113">
        <v>0</v>
      </c>
      <c r="AZ201" s="113">
        <v>2</v>
      </c>
      <c r="BA201" s="113">
        <v>0</v>
      </c>
      <c r="BB201" s="113">
        <v>3</v>
      </c>
      <c r="BC201" s="113">
        <v>15</v>
      </c>
      <c r="BD201" s="113">
        <v>20</v>
      </c>
      <c r="BE201" s="113">
        <v>13</v>
      </c>
      <c r="BF201" s="113">
        <v>30.2</v>
      </c>
      <c r="BG201" s="113">
        <v>2.7</v>
      </c>
      <c r="BH201" s="113">
        <v>10.1</v>
      </c>
      <c r="BI201" s="113">
        <v>1.3</v>
      </c>
      <c r="BJ201" s="113">
        <v>2.5</v>
      </c>
      <c r="BK201" s="113">
        <v>2.8</v>
      </c>
      <c r="BL201" s="113">
        <v>1.7</v>
      </c>
      <c r="BM201" s="113">
        <v>17</v>
      </c>
      <c r="BN201" s="113">
        <v>2.2999999999999998</v>
      </c>
      <c r="BO201" s="113">
        <v>92</v>
      </c>
      <c r="BP201" s="113">
        <v>96.5</v>
      </c>
      <c r="BQ201" s="113">
        <v>0</v>
      </c>
      <c r="BR201" s="113">
        <v>76</v>
      </c>
      <c r="BS201" s="113">
        <v>109</v>
      </c>
      <c r="BT201" s="113">
        <v>57</v>
      </c>
      <c r="BU201" s="113">
        <v>118.8</v>
      </c>
      <c r="BV201" s="113">
        <v>12.9</v>
      </c>
      <c r="BW201" s="113">
        <v>5.0999999999999996</v>
      </c>
      <c r="BX201" s="113">
        <v>3.6</v>
      </c>
      <c r="BY201" s="113">
        <v>63.8</v>
      </c>
      <c r="BZ201" s="113">
        <v>99.7</v>
      </c>
      <c r="CA201" s="113">
        <v>63.8</v>
      </c>
      <c r="CB201" s="113">
        <v>100</v>
      </c>
      <c r="CC201" s="113"/>
      <c r="CD201" s="113"/>
      <c r="CE201" s="113"/>
      <c r="CF201" s="113"/>
      <c r="CG201" s="186"/>
      <c r="CH201" s="186"/>
      <c r="CI201" s="113">
        <v>10</v>
      </c>
      <c r="CJ201" s="113">
        <v>10</v>
      </c>
      <c r="CK201" s="173">
        <v>0</v>
      </c>
    </row>
    <row r="202" spans="1:89" x14ac:dyDescent="0.2">
      <c r="A202" s="184">
        <v>205</v>
      </c>
      <c r="B202" s="36">
        <v>205</v>
      </c>
      <c r="C202" t="s">
        <v>705</v>
      </c>
      <c r="D202" s="185" t="s">
        <v>706</v>
      </c>
      <c r="E202" s="186">
        <v>13</v>
      </c>
      <c r="F202" s="187"/>
      <c r="G202" s="187"/>
      <c r="H202" s="187"/>
      <c r="I202" s="188" t="s">
        <v>94</v>
      </c>
      <c r="J202" s="188" t="s">
        <v>115</v>
      </c>
      <c r="K202" s="188" t="s">
        <v>337</v>
      </c>
      <c r="L202" s="188" t="s">
        <v>337</v>
      </c>
      <c r="M202" s="188" t="s">
        <v>337</v>
      </c>
      <c r="N202" s="188" t="s">
        <v>337</v>
      </c>
      <c r="O202" s="188" t="s">
        <v>337</v>
      </c>
      <c r="P202" s="189">
        <v>44183</v>
      </c>
      <c r="Q202" s="189" t="s">
        <v>88</v>
      </c>
      <c r="R202" s="194" t="s">
        <v>707</v>
      </c>
      <c r="S202" s="190">
        <v>13</v>
      </c>
      <c r="T202" s="113" t="s">
        <v>90</v>
      </c>
      <c r="U202" s="113">
        <v>165</v>
      </c>
      <c r="V202" s="113">
        <v>53</v>
      </c>
      <c r="W202" s="113">
        <v>19.5</v>
      </c>
      <c r="X202" s="113"/>
      <c r="Y202" s="113"/>
      <c r="Z202" s="191">
        <v>0.97152777777777777</v>
      </c>
      <c r="AA202" s="191">
        <v>0.35833333333333334</v>
      </c>
      <c r="AB202" s="113">
        <v>556.20000000000005</v>
      </c>
      <c r="AC202" s="113">
        <v>533</v>
      </c>
      <c r="AD202" s="113">
        <v>96</v>
      </c>
      <c r="AE202" s="113">
        <v>23.2</v>
      </c>
      <c r="AF202" s="113"/>
      <c r="AG202" s="192">
        <v>0.1</v>
      </c>
      <c r="AH202" s="192">
        <v>107.6</v>
      </c>
      <c r="AI202" s="192">
        <v>4.2</v>
      </c>
      <c r="AJ202" s="192">
        <v>4.7</v>
      </c>
      <c r="AK202" s="192">
        <v>50.7</v>
      </c>
      <c r="AL202" s="192">
        <v>17.5</v>
      </c>
      <c r="AM202" s="192">
        <v>27.1</v>
      </c>
      <c r="AN202" s="192">
        <v>78</v>
      </c>
      <c r="AO202" s="192">
        <v>25</v>
      </c>
      <c r="AP202" s="193">
        <v>2.7</v>
      </c>
      <c r="AQ202" s="192">
        <v>97</v>
      </c>
      <c r="AR202" s="192">
        <v>10.9</v>
      </c>
      <c r="AS202" s="113">
        <v>105.1</v>
      </c>
      <c r="AT202" s="113">
        <v>68.2</v>
      </c>
      <c r="AU202" s="98">
        <v>2.8142589118198873</v>
      </c>
      <c r="AV202" s="98">
        <v>3.1181988742964353</v>
      </c>
      <c r="AW202" s="113">
        <v>13</v>
      </c>
      <c r="AX202" s="113">
        <v>1.4</v>
      </c>
      <c r="AY202" s="113">
        <v>0.8</v>
      </c>
      <c r="AZ202" s="113">
        <v>2</v>
      </c>
      <c r="BA202" s="113">
        <v>0</v>
      </c>
      <c r="BB202" s="113">
        <v>3</v>
      </c>
      <c r="BC202" s="113">
        <v>37</v>
      </c>
      <c r="BD202" s="113">
        <v>42</v>
      </c>
      <c r="BE202" s="173">
        <v>13.1</v>
      </c>
      <c r="BF202" s="113">
        <v>32.1</v>
      </c>
      <c r="BG202" s="113">
        <v>4.7</v>
      </c>
      <c r="BH202" s="113">
        <v>8.6999999999999993</v>
      </c>
      <c r="BI202" s="113">
        <v>3.2</v>
      </c>
      <c r="BJ202" s="113">
        <v>6.3</v>
      </c>
      <c r="BK202" s="113">
        <v>3.9</v>
      </c>
      <c r="BL202" s="113">
        <v>4.5999999999999996</v>
      </c>
      <c r="BM202" s="113">
        <v>22</v>
      </c>
      <c r="BN202" s="113">
        <v>2.5</v>
      </c>
      <c r="BO202" s="113">
        <v>74</v>
      </c>
      <c r="BP202" s="113">
        <v>95.3</v>
      </c>
      <c r="BQ202" s="113">
        <v>3.2</v>
      </c>
      <c r="BR202" s="113">
        <v>72</v>
      </c>
      <c r="BS202" s="113">
        <v>107</v>
      </c>
      <c r="BT202" s="113">
        <v>53</v>
      </c>
      <c r="BU202" s="113">
        <v>182.4</v>
      </c>
      <c r="BV202" s="113">
        <v>23.9</v>
      </c>
      <c r="BW202" s="113">
        <v>12.7</v>
      </c>
      <c r="BX202" s="113">
        <v>3.6</v>
      </c>
      <c r="BY202" s="113">
        <v>92.4</v>
      </c>
      <c r="BZ202" s="113">
        <v>96.3</v>
      </c>
      <c r="CA202" s="113">
        <v>92.4</v>
      </c>
      <c r="CB202" s="113">
        <v>100</v>
      </c>
      <c r="CC202" s="113"/>
      <c r="CD202" s="113"/>
      <c r="CE202" s="113"/>
      <c r="CF202" s="113"/>
      <c r="CG202" s="186"/>
      <c r="CH202" s="186"/>
      <c r="CI202" s="113">
        <v>8</v>
      </c>
      <c r="CJ202" s="113">
        <v>8</v>
      </c>
      <c r="CK202" s="173">
        <v>0</v>
      </c>
    </row>
    <row r="203" spans="1:89" x14ac:dyDescent="0.2">
      <c r="A203" s="184">
        <v>206</v>
      </c>
      <c r="B203" s="36">
        <v>206</v>
      </c>
      <c r="C203" t="s">
        <v>708</v>
      </c>
      <c r="D203" s="185" t="s">
        <v>709</v>
      </c>
      <c r="E203" s="186">
        <v>17</v>
      </c>
      <c r="F203" s="187"/>
      <c r="G203" s="187"/>
      <c r="H203" s="187"/>
      <c r="I203" s="188" t="s">
        <v>1827</v>
      </c>
      <c r="J203" s="188" t="s">
        <v>337</v>
      </c>
      <c r="K203" s="188" t="s">
        <v>337</v>
      </c>
      <c r="L203" s="188" t="s">
        <v>337</v>
      </c>
      <c r="M203" s="188" t="s">
        <v>337</v>
      </c>
      <c r="N203" s="188" t="s">
        <v>337</v>
      </c>
      <c r="O203" s="188" t="s">
        <v>337</v>
      </c>
      <c r="P203" s="189">
        <v>44182</v>
      </c>
      <c r="Q203" s="189" t="s">
        <v>88</v>
      </c>
      <c r="R203" s="194" t="s">
        <v>710</v>
      </c>
      <c r="S203" s="190">
        <v>17</v>
      </c>
      <c r="T203" s="113" t="s">
        <v>98</v>
      </c>
      <c r="U203" s="113">
        <v>176</v>
      </c>
      <c r="V203" s="113">
        <v>75</v>
      </c>
      <c r="W203" s="113">
        <v>24.2</v>
      </c>
      <c r="X203" s="113"/>
      <c r="Y203" s="113"/>
      <c r="Z203" s="191">
        <v>0.96805555555555556</v>
      </c>
      <c r="AA203" s="191">
        <v>0.29166666666666669</v>
      </c>
      <c r="AB203" s="113">
        <v>424.2</v>
      </c>
      <c r="AC203" s="113">
        <v>342.2</v>
      </c>
      <c r="AD203" s="113">
        <v>81</v>
      </c>
      <c r="AE203" s="113">
        <v>82</v>
      </c>
      <c r="AF203" s="113"/>
      <c r="AG203" s="192">
        <v>41.1</v>
      </c>
      <c r="AH203" s="192">
        <v>79</v>
      </c>
      <c r="AI203" s="192">
        <v>26.5</v>
      </c>
      <c r="AJ203" s="192">
        <v>5.0999999999999996</v>
      </c>
      <c r="AK203" s="192">
        <v>49.1</v>
      </c>
      <c r="AL203" s="192">
        <v>22.4</v>
      </c>
      <c r="AM203" s="192">
        <v>23.4</v>
      </c>
      <c r="AN203" s="192">
        <v>45</v>
      </c>
      <c r="AO203" s="192">
        <v>13</v>
      </c>
      <c r="AP203" s="193">
        <v>1.8</v>
      </c>
      <c r="AQ203" s="192">
        <v>116</v>
      </c>
      <c r="AR203" s="192">
        <v>20.3</v>
      </c>
      <c r="AS203" s="113">
        <v>68.400000000000006</v>
      </c>
      <c r="AT203" s="113">
        <v>71.5</v>
      </c>
      <c r="AU203" s="98">
        <v>2.2793687901811808</v>
      </c>
      <c r="AV203" s="98">
        <v>2.5949736995908825</v>
      </c>
      <c r="AW203" s="113">
        <v>3</v>
      </c>
      <c r="AX203" s="113">
        <v>0.5</v>
      </c>
      <c r="AY203" s="113">
        <v>0.2</v>
      </c>
      <c r="AZ203" s="113">
        <v>3</v>
      </c>
      <c r="BA203" s="113">
        <v>0</v>
      </c>
      <c r="BB203" s="113">
        <v>0</v>
      </c>
      <c r="BC203" s="113">
        <v>71</v>
      </c>
      <c r="BD203" s="113">
        <v>74</v>
      </c>
      <c r="BE203" s="173">
        <v>12.2</v>
      </c>
      <c r="BF203" s="113">
        <v>28.9</v>
      </c>
      <c r="BG203" s="113">
        <v>13</v>
      </c>
      <c r="BH203" s="113">
        <v>23.3</v>
      </c>
      <c r="BI203" s="113">
        <v>9.8000000000000007</v>
      </c>
      <c r="BJ203" s="113">
        <v>15</v>
      </c>
      <c r="BK203" s="113">
        <v>1.4</v>
      </c>
      <c r="BL203" s="113">
        <v>11.9</v>
      </c>
      <c r="BM203" s="113">
        <v>65</v>
      </c>
      <c r="BN203" s="113">
        <v>11.4</v>
      </c>
      <c r="BO203" s="113">
        <v>84</v>
      </c>
      <c r="BP203" s="113">
        <v>93.3</v>
      </c>
      <c r="BQ203" s="113">
        <v>0.6</v>
      </c>
      <c r="BR203" s="113">
        <v>74</v>
      </c>
      <c r="BS203" s="113">
        <v>110</v>
      </c>
      <c r="BT203" s="113">
        <v>53</v>
      </c>
      <c r="BU203" s="113">
        <v>88.1</v>
      </c>
      <c r="BV203" s="113">
        <v>71.8</v>
      </c>
      <c r="BW203" s="113">
        <v>2.8</v>
      </c>
      <c r="BX203" s="113">
        <v>4.5</v>
      </c>
      <c r="BY203" s="113">
        <v>27</v>
      </c>
      <c r="BZ203" s="113">
        <v>100</v>
      </c>
      <c r="CA203" s="113">
        <v>27</v>
      </c>
      <c r="CB203" s="113">
        <v>100</v>
      </c>
      <c r="CC203" s="113"/>
      <c r="CD203" s="113"/>
      <c r="CE203" s="113"/>
      <c r="CF203" s="113"/>
      <c r="CG203" s="186"/>
      <c r="CH203" s="186"/>
      <c r="CI203" s="113">
        <v>10</v>
      </c>
      <c r="CJ203" s="113">
        <v>10</v>
      </c>
      <c r="CK203" s="173">
        <v>0</v>
      </c>
    </row>
    <row r="204" spans="1:89" x14ac:dyDescent="0.2">
      <c r="A204" s="184">
        <v>207</v>
      </c>
      <c r="B204" s="36">
        <v>207</v>
      </c>
      <c r="C204" t="s">
        <v>261</v>
      </c>
      <c r="D204" s="185" t="s">
        <v>262</v>
      </c>
      <c r="E204" s="186">
        <v>14</v>
      </c>
      <c r="F204" s="187" t="s">
        <v>110</v>
      </c>
      <c r="G204" s="187" t="s">
        <v>111</v>
      </c>
      <c r="H204" s="187"/>
      <c r="I204" s="188" t="s">
        <v>93</v>
      </c>
      <c r="J204" s="188" t="s">
        <v>337</v>
      </c>
      <c r="K204" s="188" t="s">
        <v>337</v>
      </c>
      <c r="L204" s="188" t="s">
        <v>337</v>
      </c>
      <c r="M204" s="188" t="s">
        <v>337</v>
      </c>
      <c r="N204" s="188" t="s">
        <v>337</v>
      </c>
      <c r="O204" s="188" t="s">
        <v>337</v>
      </c>
      <c r="P204" s="189">
        <v>44176</v>
      </c>
      <c r="Q204" s="189" t="s">
        <v>88</v>
      </c>
      <c r="R204" s="194" t="s">
        <v>711</v>
      </c>
      <c r="S204" s="190">
        <v>14</v>
      </c>
      <c r="T204" s="113" t="s">
        <v>98</v>
      </c>
      <c r="U204" s="113">
        <v>161</v>
      </c>
      <c r="V204" s="113">
        <v>42</v>
      </c>
      <c r="W204" s="113">
        <v>16.2</v>
      </c>
      <c r="X204" s="113"/>
      <c r="Y204" s="113"/>
      <c r="Z204" s="191">
        <v>0.94444444444444453</v>
      </c>
      <c r="AA204" s="191">
        <v>0.34583333333333338</v>
      </c>
      <c r="AB204" s="113">
        <v>549.4</v>
      </c>
      <c r="AC204" s="113">
        <v>507.5</v>
      </c>
      <c r="AD204" s="113">
        <v>92</v>
      </c>
      <c r="AE204" s="113">
        <v>41.9</v>
      </c>
      <c r="AF204" s="113"/>
      <c r="AG204" s="192">
        <v>28.5</v>
      </c>
      <c r="AH204" s="192">
        <v>130</v>
      </c>
      <c r="AI204" s="192">
        <v>12.2</v>
      </c>
      <c r="AJ204" s="192">
        <v>7</v>
      </c>
      <c r="AK204" s="192">
        <v>46.3</v>
      </c>
      <c r="AL204" s="192">
        <v>24.1</v>
      </c>
      <c r="AM204" s="192">
        <v>22.6</v>
      </c>
      <c r="AN204" s="192">
        <v>90</v>
      </c>
      <c r="AO204" s="192">
        <v>29</v>
      </c>
      <c r="AP204" s="193">
        <v>3.2</v>
      </c>
      <c r="AQ204" s="192">
        <v>135</v>
      </c>
      <c r="AR204" s="192">
        <v>16</v>
      </c>
      <c r="AS204" s="113">
        <v>112.6</v>
      </c>
      <c r="AT204" s="113">
        <v>70.400000000000006</v>
      </c>
      <c r="AU204" s="98">
        <v>3.4285714285714284</v>
      </c>
      <c r="AV204" s="98">
        <v>3.8068965517241384</v>
      </c>
      <c r="AW204" s="113">
        <v>4</v>
      </c>
      <c r="AX204" s="113">
        <v>0</v>
      </c>
      <c r="AY204" s="113">
        <v>0.6</v>
      </c>
      <c r="AZ204" s="113">
        <v>10</v>
      </c>
      <c r="BA204" s="113">
        <v>14</v>
      </c>
      <c r="BB204" s="113">
        <v>13</v>
      </c>
      <c r="BC204" s="113">
        <v>127</v>
      </c>
      <c r="BD204" s="113">
        <v>164</v>
      </c>
      <c r="BE204" s="173">
        <v>16.2</v>
      </c>
      <c r="BF204" s="113">
        <v>29.2</v>
      </c>
      <c r="BG204" s="113">
        <v>19.399999999999999</v>
      </c>
      <c r="BH204" s="113">
        <v>25.7</v>
      </c>
      <c r="BI204" s="113">
        <v>17.600000000000001</v>
      </c>
      <c r="BJ204" s="113">
        <v>19.8</v>
      </c>
      <c r="BK204" s="113">
        <v>0</v>
      </c>
      <c r="BL204" s="113">
        <v>11.8</v>
      </c>
      <c r="BM204" s="113">
        <v>152</v>
      </c>
      <c r="BN204" s="113">
        <v>18</v>
      </c>
      <c r="BO204" s="113">
        <v>87</v>
      </c>
      <c r="BP204" s="113">
        <v>95.1</v>
      </c>
      <c r="BQ204" s="113">
        <v>0.2</v>
      </c>
      <c r="BR204" s="113">
        <v>65</v>
      </c>
      <c r="BS204" s="113">
        <v>114</v>
      </c>
      <c r="BT204" s="113">
        <v>46</v>
      </c>
      <c r="BU204" s="113">
        <v>180.4</v>
      </c>
      <c r="BV204" s="113">
        <v>100</v>
      </c>
      <c r="BW204" s="113">
        <v>3</v>
      </c>
      <c r="BX204" s="113">
        <v>3.9</v>
      </c>
      <c r="BY204" s="173">
        <v>2.1</v>
      </c>
      <c r="BZ204" s="113">
        <v>99.9</v>
      </c>
      <c r="CA204" s="173">
        <v>2.1</v>
      </c>
      <c r="CB204" s="113">
        <v>81</v>
      </c>
      <c r="CC204" s="113"/>
      <c r="CD204" s="113"/>
      <c r="CE204" s="113"/>
      <c r="CF204" s="113"/>
      <c r="CG204" s="186"/>
      <c r="CH204" s="186"/>
      <c r="CI204" s="113">
        <v>10</v>
      </c>
      <c r="CJ204" s="113">
        <v>10</v>
      </c>
      <c r="CK204" s="173">
        <v>0</v>
      </c>
    </row>
    <row r="205" spans="1:89" x14ac:dyDescent="0.2">
      <c r="A205" s="184">
        <v>208</v>
      </c>
      <c r="B205" s="36">
        <v>208</v>
      </c>
      <c r="C205" t="s">
        <v>712</v>
      </c>
      <c r="D205" s="185" t="s">
        <v>713</v>
      </c>
      <c r="E205" s="186">
        <v>7</v>
      </c>
      <c r="F205" s="187"/>
      <c r="G205" s="187"/>
      <c r="H205" s="187"/>
      <c r="I205" s="188" t="s">
        <v>235</v>
      </c>
      <c r="J205" s="188" t="s">
        <v>115</v>
      </c>
      <c r="K205" s="188" t="s">
        <v>96</v>
      </c>
      <c r="L205" s="188" t="s">
        <v>337</v>
      </c>
      <c r="M205" s="188" t="s">
        <v>337</v>
      </c>
      <c r="N205" s="188" t="s">
        <v>337</v>
      </c>
      <c r="O205" s="188" t="s">
        <v>337</v>
      </c>
      <c r="P205" s="189">
        <v>44169</v>
      </c>
      <c r="Q205" s="189" t="s">
        <v>88</v>
      </c>
      <c r="R205" s="194" t="s">
        <v>714</v>
      </c>
      <c r="S205" s="190">
        <v>7</v>
      </c>
      <c r="T205" s="113" t="s">
        <v>98</v>
      </c>
      <c r="U205" s="113">
        <v>124</v>
      </c>
      <c r="V205" s="113"/>
      <c r="W205" s="113"/>
      <c r="X205" s="113"/>
      <c r="Y205" s="113"/>
      <c r="Z205" s="191">
        <v>0.86736111111111114</v>
      </c>
      <c r="AA205" s="191">
        <v>0.27777777777777779</v>
      </c>
      <c r="AB205" s="113">
        <v>590.6</v>
      </c>
      <c r="AC205" s="113">
        <v>553</v>
      </c>
      <c r="AD205" s="113">
        <v>94</v>
      </c>
      <c r="AE205" s="113">
        <v>37.700000000000003</v>
      </c>
      <c r="AF205" s="113"/>
      <c r="AG205" s="192">
        <v>13.2</v>
      </c>
      <c r="AH205" s="192">
        <v>156.19999999999999</v>
      </c>
      <c r="AI205" s="192">
        <v>6.4</v>
      </c>
      <c r="AJ205" s="192">
        <v>2.5</v>
      </c>
      <c r="AK205" s="192">
        <v>53.2</v>
      </c>
      <c r="AL205" s="192">
        <v>22.5</v>
      </c>
      <c r="AM205" s="192">
        <v>21.8</v>
      </c>
      <c r="AN205" s="192">
        <v>64</v>
      </c>
      <c r="AO205" s="192">
        <v>27</v>
      </c>
      <c r="AP205" s="193">
        <v>2.7</v>
      </c>
      <c r="AQ205" s="192">
        <v>87</v>
      </c>
      <c r="AR205" s="192">
        <v>9.4</v>
      </c>
      <c r="AS205" s="113">
        <v>85.8</v>
      </c>
      <c r="AT205" s="113">
        <v>75.7</v>
      </c>
      <c r="AU205" s="98">
        <v>2.9294755877034357</v>
      </c>
      <c r="AV205" s="98">
        <v>3.2224231464737794</v>
      </c>
      <c r="AW205" s="113">
        <v>131</v>
      </c>
      <c r="AX205" s="113">
        <v>14.6</v>
      </c>
      <c r="AY205" s="113">
        <v>3.5</v>
      </c>
      <c r="AZ205" s="113">
        <v>2</v>
      </c>
      <c r="BA205" s="113">
        <v>2</v>
      </c>
      <c r="BB205" s="113">
        <v>3</v>
      </c>
      <c r="BC205" s="113">
        <v>25</v>
      </c>
      <c r="BD205" s="113">
        <v>32</v>
      </c>
      <c r="BE205" s="173">
        <v>13.5</v>
      </c>
      <c r="BF205" s="113">
        <v>24.4</v>
      </c>
      <c r="BG205" s="113">
        <v>3.5</v>
      </c>
      <c r="BH205" s="113">
        <v>5.5</v>
      </c>
      <c r="BI205" s="113">
        <v>2.9</v>
      </c>
      <c r="BJ205" s="113">
        <v>3</v>
      </c>
      <c r="BK205" s="113">
        <v>4.0999999999999996</v>
      </c>
      <c r="BL205" s="113">
        <v>2</v>
      </c>
      <c r="BM205" s="113">
        <v>20</v>
      </c>
      <c r="BN205" s="113">
        <v>2.2000000000000002</v>
      </c>
      <c r="BO205" s="113">
        <v>91</v>
      </c>
      <c r="BP205" s="113">
        <v>95.8</v>
      </c>
      <c r="BQ205" s="113">
        <v>0</v>
      </c>
      <c r="BR205" s="113">
        <v>78</v>
      </c>
      <c r="BS205" s="113">
        <v>108</v>
      </c>
      <c r="BT205" s="113">
        <v>58</v>
      </c>
      <c r="BU205" s="113">
        <v>7.7</v>
      </c>
      <c r="BV205" s="113">
        <v>31.1</v>
      </c>
      <c r="BW205" s="113">
        <v>2.7</v>
      </c>
      <c r="BX205" s="113">
        <v>3.6</v>
      </c>
      <c r="BY205" s="173">
        <v>11.3</v>
      </c>
      <c r="BZ205" s="113">
        <v>98.9</v>
      </c>
      <c r="CA205" s="173">
        <v>11.3</v>
      </c>
      <c r="CB205" s="113">
        <v>100</v>
      </c>
      <c r="CC205" s="113"/>
      <c r="CD205" s="113"/>
      <c r="CE205" s="113"/>
      <c r="CF205" s="113"/>
      <c r="CG205" s="186"/>
      <c r="CH205" s="186"/>
      <c r="CI205" s="113">
        <v>10</v>
      </c>
      <c r="CJ205" s="113">
        <v>10</v>
      </c>
      <c r="CK205" s="173">
        <v>0</v>
      </c>
    </row>
    <row r="206" spans="1:89" x14ac:dyDescent="0.2">
      <c r="A206" s="184">
        <v>209</v>
      </c>
      <c r="B206" s="36">
        <v>209</v>
      </c>
      <c r="C206" t="s">
        <v>715</v>
      </c>
      <c r="D206" s="185" t="s">
        <v>716</v>
      </c>
      <c r="E206" s="186">
        <v>4</v>
      </c>
      <c r="F206" s="187"/>
      <c r="G206" s="187"/>
      <c r="H206" s="187"/>
      <c r="I206" s="188" t="s">
        <v>94</v>
      </c>
      <c r="J206" s="188" t="s">
        <v>139</v>
      </c>
      <c r="K206" s="188" t="s">
        <v>115</v>
      </c>
      <c r="L206" s="188" t="s">
        <v>93</v>
      </c>
      <c r="M206" s="188" t="s">
        <v>337</v>
      </c>
      <c r="N206" s="188" t="s">
        <v>337</v>
      </c>
      <c r="O206" s="188" t="s">
        <v>337</v>
      </c>
      <c r="P206" s="189">
        <v>44167</v>
      </c>
      <c r="Q206" s="189" t="s">
        <v>88</v>
      </c>
      <c r="R206" s="194" t="s">
        <v>717</v>
      </c>
      <c r="S206" s="190">
        <v>4</v>
      </c>
      <c r="T206" s="113" t="s">
        <v>98</v>
      </c>
      <c r="U206" s="113">
        <v>120</v>
      </c>
      <c r="V206" s="113">
        <v>20</v>
      </c>
      <c r="W206" s="113">
        <v>13.9</v>
      </c>
      <c r="X206" s="113"/>
      <c r="Y206" s="113"/>
      <c r="Z206" s="191">
        <v>0.84375</v>
      </c>
      <c r="AA206" s="191">
        <v>0.27361111111111108</v>
      </c>
      <c r="AB206" s="113">
        <v>618.70000000000005</v>
      </c>
      <c r="AC206" s="113">
        <v>534.29999999999995</v>
      </c>
      <c r="AD206" s="113">
        <v>86</v>
      </c>
      <c r="AE206" s="113">
        <v>84.4</v>
      </c>
      <c r="AF206" s="113"/>
      <c r="AG206" s="192">
        <v>13.4</v>
      </c>
      <c r="AH206" s="192">
        <v>258.39999999999998</v>
      </c>
      <c r="AI206" s="192">
        <v>13.6</v>
      </c>
      <c r="AJ206" s="192">
        <v>5.0999999999999996</v>
      </c>
      <c r="AK206" s="192">
        <v>51.4</v>
      </c>
      <c r="AL206" s="192">
        <v>26.7</v>
      </c>
      <c r="AM206" s="192">
        <v>16.8</v>
      </c>
      <c r="AN206" s="192">
        <v>63</v>
      </c>
      <c r="AO206" s="192">
        <v>31</v>
      </c>
      <c r="AP206" s="193">
        <v>3</v>
      </c>
      <c r="AQ206" s="192">
        <v>148</v>
      </c>
      <c r="AR206" s="192">
        <v>16.600000000000001</v>
      </c>
      <c r="AS206" s="113">
        <v>79.8</v>
      </c>
      <c r="AT206" s="113">
        <v>78.099999999999994</v>
      </c>
      <c r="AU206" s="98">
        <v>3.4811903425042114</v>
      </c>
      <c r="AV206" s="98">
        <v>3.8180797304884901</v>
      </c>
      <c r="AW206" s="113">
        <v>19</v>
      </c>
      <c r="AX206" s="113">
        <v>0.7</v>
      </c>
      <c r="AY206" s="113">
        <v>0</v>
      </c>
      <c r="AZ206" s="113">
        <v>12</v>
      </c>
      <c r="BA206" s="113">
        <v>36</v>
      </c>
      <c r="BB206" s="113">
        <v>11</v>
      </c>
      <c r="BC206" s="113">
        <v>183</v>
      </c>
      <c r="BD206" s="113">
        <v>222</v>
      </c>
      <c r="BE206" s="173">
        <v>12.7</v>
      </c>
      <c r="BF206" s="113">
        <v>24.2</v>
      </c>
      <c r="BG206" s="113">
        <v>24.9</v>
      </c>
      <c r="BH206" s="113">
        <v>54</v>
      </c>
      <c r="BI206" s="113">
        <v>19</v>
      </c>
      <c r="BJ206" s="113">
        <v>56.6</v>
      </c>
      <c r="BK206" s="113">
        <v>24.2</v>
      </c>
      <c r="BL206" s="113">
        <v>12.4</v>
      </c>
      <c r="BM206" s="113">
        <v>225</v>
      </c>
      <c r="BN206" s="113">
        <v>25.3</v>
      </c>
      <c r="BO206" s="113">
        <v>81</v>
      </c>
      <c r="BP206" s="113">
        <v>94.4</v>
      </c>
      <c r="BQ206" s="113">
        <v>4.4000000000000004</v>
      </c>
      <c r="BR206" s="113">
        <v>90</v>
      </c>
      <c r="BS206" s="113">
        <v>125</v>
      </c>
      <c r="BT206" s="113">
        <v>66</v>
      </c>
      <c r="BU206" s="113">
        <v>12.1</v>
      </c>
      <c r="BV206" s="113">
        <v>88</v>
      </c>
      <c r="BW206" s="113">
        <v>3.3</v>
      </c>
      <c r="BX206" s="113">
        <v>4.5999999999999996</v>
      </c>
      <c r="BY206" s="113">
        <v>31.1</v>
      </c>
      <c r="BZ206" s="113">
        <v>95.3</v>
      </c>
      <c r="CA206" s="113">
        <v>31.1</v>
      </c>
      <c r="CB206" s="113">
        <v>90.2</v>
      </c>
      <c r="CC206" s="113"/>
      <c r="CD206" s="113"/>
      <c r="CE206" s="113"/>
      <c r="CF206" s="113"/>
      <c r="CG206" s="186"/>
      <c r="CH206" s="186"/>
      <c r="CI206" s="113">
        <v>2</v>
      </c>
      <c r="CJ206" s="113">
        <v>5</v>
      </c>
      <c r="CK206" s="113">
        <v>10</v>
      </c>
    </row>
    <row r="207" spans="1:89" x14ac:dyDescent="0.2">
      <c r="A207" s="184">
        <v>210</v>
      </c>
      <c r="B207" s="36">
        <v>210</v>
      </c>
      <c r="C207" t="s">
        <v>718</v>
      </c>
      <c r="D207" s="185" t="s">
        <v>719</v>
      </c>
      <c r="E207" s="186">
        <v>3</v>
      </c>
      <c r="F207" s="187" t="s">
        <v>110</v>
      </c>
      <c r="G207" s="187" t="s">
        <v>111</v>
      </c>
      <c r="H207" s="187"/>
      <c r="I207" s="188" t="s">
        <v>94</v>
      </c>
      <c r="J207" s="188" t="s">
        <v>96</v>
      </c>
      <c r="K207" s="188" t="s">
        <v>337</v>
      </c>
      <c r="L207" s="188" t="s">
        <v>337</v>
      </c>
      <c r="M207" s="188" t="s">
        <v>337</v>
      </c>
      <c r="N207" s="188" t="s">
        <v>337</v>
      </c>
      <c r="O207" s="188" t="s">
        <v>337</v>
      </c>
      <c r="P207" s="189">
        <v>44161</v>
      </c>
      <c r="Q207" s="189" t="s">
        <v>88</v>
      </c>
      <c r="R207" s="194" t="s">
        <v>720</v>
      </c>
      <c r="S207" s="190">
        <v>3</v>
      </c>
      <c r="T207" s="113" t="s">
        <v>98</v>
      </c>
      <c r="U207" s="113">
        <v>92</v>
      </c>
      <c r="V207" s="113">
        <v>15</v>
      </c>
      <c r="W207" s="113">
        <v>17.7</v>
      </c>
      <c r="X207" s="113"/>
      <c r="Y207" s="113"/>
      <c r="Z207" s="191">
        <v>0.90555555555555556</v>
      </c>
      <c r="AA207" s="191">
        <v>0.32291666666666669</v>
      </c>
      <c r="AB207" s="113">
        <v>600.4</v>
      </c>
      <c r="AC207" s="113">
        <v>525.5</v>
      </c>
      <c r="AD207" s="113">
        <v>88</v>
      </c>
      <c r="AE207" s="113">
        <v>74.900000000000006</v>
      </c>
      <c r="AF207" s="113"/>
      <c r="AG207" s="192">
        <v>27.5</v>
      </c>
      <c r="AH207" s="192">
        <v>90</v>
      </c>
      <c r="AI207" s="192">
        <v>12.5</v>
      </c>
      <c r="AJ207" s="192">
        <v>10</v>
      </c>
      <c r="AK207" s="192">
        <v>47.6</v>
      </c>
      <c r="AL207" s="192">
        <v>19.2</v>
      </c>
      <c r="AM207" s="192">
        <v>23.2</v>
      </c>
      <c r="AN207" s="192">
        <v>81</v>
      </c>
      <c r="AO207" s="192">
        <v>36</v>
      </c>
      <c r="AP207" s="193">
        <v>3.6</v>
      </c>
      <c r="AQ207" s="192">
        <v>203</v>
      </c>
      <c r="AR207" s="192">
        <v>23.2</v>
      </c>
      <c r="AS207" s="113">
        <v>104.2</v>
      </c>
      <c r="AT207" s="113">
        <v>66.8</v>
      </c>
      <c r="AU207" s="98">
        <v>4.1103710751665083</v>
      </c>
      <c r="AV207" s="98">
        <v>4.5214081826831585</v>
      </c>
      <c r="AW207" s="113">
        <v>89</v>
      </c>
      <c r="AX207" s="113">
        <v>9.6</v>
      </c>
      <c r="AY207" s="113">
        <v>2.9</v>
      </c>
      <c r="AZ207" s="113">
        <v>1</v>
      </c>
      <c r="BA207" s="113">
        <v>18</v>
      </c>
      <c r="BB207" s="113">
        <v>2</v>
      </c>
      <c r="BC207" s="113">
        <v>146</v>
      </c>
      <c r="BD207" s="113">
        <v>167</v>
      </c>
      <c r="BE207" s="173">
        <v>14.9</v>
      </c>
      <c r="BF207" s="113">
        <v>22.2</v>
      </c>
      <c r="BG207" s="113">
        <v>19.100000000000001</v>
      </c>
      <c r="BH207" s="113">
        <v>43.8</v>
      </c>
      <c r="BI207" s="113">
        <v>11.6</v>
      </c>
      <c r="BJ207" s="113">
        <v>21.1</v>
      </c>
      <c r="BK207" s="113">
        <v>18</v>
      </c>
      <c r="BL207" s="113">
        <v>17.899999999999999</v>
      </c>
      <c r="BM207" s="113">
        <v>0</v>
      </c>
      <c r="BN207" s="113">
        <v>0</v>
      </c>
      <c r="BO207" s="113"/>
      <c r="BP207" s="113"/>
      <c r="BQ207" s="113"/>
      <c r="BR207" s="113"/>
      <c r="BS207" s="113"/>
      <c r="BT207" s="113"/>
      <c r="BU207" s="113">
        <v>232.7</v>
      </c>
      <c r="BV207" s="113">
        <v>57.3</v>
      </c>
      <c r="BW207" s="113">
        <v>2.7</v>
      </c>
      <c r="BX207" s="113"/>
      <c r="BY207" s="113"/>
      <c r="BZ207" s="113"/>
      <c r="CA207" s="113">
        <v>28.2</v>
      </c>
      <c r="CB207" s="113">
        <v>100</v>
      </c>
      <c r="CC207" s="113"/>
      <c r="CD207" s="113"/>
      <c r="CE207" s="113"/>
      <c r="CF207" s="113"/>
      <c r="CG207" s="186"/>
      <c r="CH207" s="186"/>
      <c r="CI207" s="113" t="s">
        <v>129</v>
      </c>
      <c r="CJ207" s="113" t="s">
        <v>129</v>
      </c>
      <c r="CK207" s="113" t="s">
        <v>129</v>
      </c>
    </row>
    <row r="208" spans="1:89" x14ac:dyDescent="0.2">
      <c r="A208" s="184">
        <v>211</v>
      </c>
      <c r="B208" s="36">
        <v>211</v>
      </c>
      <c r="C208" t="s">
        <v>721</v>
      </c>
      <c r="D208" s="185" t="s">
        <v>722</v>
      </c>
      <c r="E208" s="186">
        <v>11</v>
      </c>
      <c r="F208" s="187" t="s">
        <v>110</v>
      </c>
      <c r="G208" s="187" t="s">
        <v>111</v>
      </c>
      <c r="H208" s="187"/>
      <c r="I208" s="188" t="s">
        <v>94</v>
      </c>
      <c r="J208" s="188" t="s">
        <v>115</v>
      </c>
      <c r="K208" s="188" t="s">
        <v>235</v>
      </c>
      <c r="L208" s="188" t="s">
        <v>228</v>
      </c>
      <c r="M208" s="188" t="s">
        <v>95</v>
      </c>
      <c r="N208" s="188" t="s">
        <v>93</v>
      </c>
      <c r="O208" s="188" t="s">
        <v>337</v>
      </c>
      <c r="P208" s="189">
        <v>44161</v>
      </c>
      <c r="Q208" s="189" t="s">
        <v>88</v>
      </c>
      <c r="R208" s="194" t="s">
        <v>723</v>
      </c>
      <c r="S208" s="190">
        <v>11</v>
      </c>
      <c r="T208" s="113" t="s">
        <v>98</v>
      </c>
      <c r="U208" s="113">
        <v>145</v>
      </c>
      <c r="V208" s="113">
        <v>31</v>
      </c>
      <c r="W208" s="113">
        <v>14.7</v>
      </c>
      <c r="X208" s="113"/>
      <c r="Y208" s="113"/>
      <c r="Z208" s="191">
        <v>0.89513888888888893</v>
      </c>
      <c r="AA208" s="191">
        <v>0.33819444444444446</v>
      </c>
      <c r="AB208" s="113">
        <v>617.5</v>
      </c>
      <c r="AC208" s="113">
        <v>554.5</v>
      </c>
      <c r="AD208" s="113">
        <v>90</v>
      </c>
      <c r="AE208" s="113">
        <v>63</v>
      </c>
      <c r="AF208" s="113"/>
      <c r="AG208" s="192">
        <v>20.5</v>
      </c>
      <c r="AH208" s="192">
        <v>134.5</v>
      </c>
      <c r="AI208" s="192">
        <v>13.1</v>
      </c>
      <c r="AJ208" s="192">
        <v>5.6</v>
      </c>
      <c r="AK208" s="192">
        <v>55.6</v>
      </c>
      <c r="AL208" s="192">
        <v>15.8</v>
      </c>
      <c r="AM208" s="192">
        <v>23</v>
      </c>
      <c r="AN208" s="192">
        <v>67</v>
      </c>
      <c r="AO208" s="192">
        <v>23</v>
      </c>
      <c r="AP208" s="193">
        <v>2.2000000000000002</v>
      </c>
      <c r="AQ208" s="192">
        <v>180</v>
      </c>
      <c r="AR208" s="192">
        <v>19.5</v>
      </c>
      <c r="AS208" s="113">
        <v>90</v>
      </c>
      <c r="AT208" s="113">
        <v>71.400000000000006</v>
      </c>
      <c r="AU208" s="98">
        <v>2.4887285843101892</v>
      </c>
      <c r="AV208" s="98">
        <v>2.7267808836789902</v>
      </c>
      <c r="AW208" s="113">
        <v>10</v>
      </c>
      <c r="AX208" s="113">
        <v>1</v>
      </c>
      <c r="AY208" s="113">
        <v>0.5</v>
      </c>
      <c r="AZ208" s="113">
        <v>8</v>
      </c>
      <c r="BA208" s="113">
        <v>0</v>
      </c>
      <c r="BB208" s="113">
        <v>3</v>
      </c>
      <c r="BC208" s="113">
        <v>48</v>
      </c>
      <c r="BD208" s="113">
        <v>59</v>
      </c>
      <c r="BE208" s="173">
        <v>16.399999999999999</v>
      </c>
      <c r="BF208" s="113">
        <v>26.7</v>
      </c>
      <c r="BG208" s="113">
        <v>6.4</v>
      </c>
      <c r="BH208" s="113">
        <v>10.8</v>
      </c>
      <c r="BI208" s="113">
        <v>5.0999999999999996</v>
      </c>
      <c r="BJ208" s="113">
        <v>7.4</v>
      </c>
      <c r="BK208" s="113">
        <v>5.9</v>
      </c>
      <c r="BL208" s="113">
        <v>5.7</v>
      </c>
      <c r="BM208" s="113">
        <v>15</v>
      </c>
      <c r="BN208" s="113">
        <v>1.6</v>
      </c>
      <c r="BO208" s="113">
        <v>93</v>
      </c>
      <c r="BP208" s="113">
        <v>96.2</v>
      </c>
      <c r="BQ208" s="113">
        <v>0</v>
      </c>
      <c r="BR208" s="113">
        <v>78</v>
      </c>
      <c r="BS208" s="113">
        <v>130</v>
      </c>
      <c r="BT208" s="113">
        <v>57</v>
      </c>
      <c r="BU208" s="113">
        <v>0.4</v>
      </c>
      <c r="BV208" s="113">
        <v>100</v>
      </c>
      <c r="BW208" s="113">
        <v>9.6</v>
      </c>
      <c r="BX208" s="113">
        <v>3.1</v>
      </c>
      <c r="BY208" s="113">
        <v>99.4</v>
      </c>
      <c r="BZ208" s="113">
        <v>99.4</v>
      </c>
      <c r="CA208" s="113">
        <v>100</v>
      </c>
      <c r="CB208" s="113">
        <v>100</v>
      </c>
      <c r="CC208" s="113" t="s">
        <v>77</v>
      </c>
      <c r="CD208" s="113"/>
      <c r="CE208" s="113"/>
      <c r="CF208" s="113"/>
      <c r="CG208" s="186"/>
      <c r="CH208" s="186"/>
      <c r="CI208" s="113">
        <v>8</v>
      </c>
      <c r="CJ208" s="113">
        <v>8</v>
      </c>
      <c r="CK208" s="113">
        <v>5</v>
      </c>
    </row>
    <row r="209" spans="1:89" x14ac:dyDescent="0.2">
      <c r="A209" s="184">
        <v>212</v>
      </c>
      <c r="B209" s="36">
        <v>212</v>
      </c>
      <c r="C209" t="s">
        <v>724</v>
      </c>
      <c r="D209" s="185" t="s">
        <v>725</v>
      </c>
      <c r="E209" s="186">
        <v>15</v>
      </c>
      <c r="F209" s="187"/>
      <c r="G209" s="187"/>
      <c r="H209" s="187"/>
      <c r="I209" s="188" t="s">
        <v>93</v>
      </c>
      <c r="J209" s="188" t="s">
        <v>200</v>
      </c>
      <c r="K209" s="188" t="s">
        <v>96</v>
      </c>
      <c r="L209" s="188" t="s">
        <v>115</v>
      </c>
      <c r="M209" s="188" t="s">
        <v>337</v>
      </c>
      <c r="N209" s="188" t="s">
        <v>337</v>
      </c>
      <c r="O209" s="188" t="s">
        <v>337</v>
      </c>
      <c r="P209" s="189">
        <v>44155</v>
      </c>
      <c r="Q209" s="189" t="s">
        <v>88</v>
      </c>
      <c r="R209" s="194" t="s">
        <v>726</v>
      </c>
      <c r="S209" s="190">
        <v>15</v>
      </c>
      <c r="T209" s="113" t="s">
        <v>90</v>
      </c>
      <c r="U209" s="113">
        <v>159</v>
      </c>
      <c r="V209" s="113">
        <v>52</v>
      </c>
      <c r="W209" s="113">
        <v>20.6</v>
      </c>
      <c r="X209" s="113"/>
      <c r="Y209" s="113"/>
      <c r="Z209" s="191">
        <v>0.90972222222222221</v>
      </c>
      <c r="AA209" s="191">
        <v>0.33819444444444446</v>
      </c>
      <c r="AB209" s="113">
        <v>617.5</v>
      </c>
      <c r="AC209" s="113">
        <v>594.9</v>
      </c>
      <c r="AD209" s="113">
        <v>96</v>
      </c>
      <c r="AE209" s="113">
        <v>22.6</v>
      </c>
      <c r="AF209" s="113"/>
      <c r="AG209" s="192">
        <v>6.4</v>
      </c>
      <c r="AH209" s="192">
        <v>65.400000000000006</v>
      </c>
      <c r="AI209" s="192">
        <v>3.7</v>
      </c>
      <c r="AJ209" s="192">
        <v>2.9</v>
      </c>
      <c r="AK209" s="192">
        <v>53.3</v>
      </c>
      <c r="AL209" s="192">
        <v>18.600000000000001</v>
      </c>
      <c r="AM209" s="192">
        <v>25.3</v>
      </c>
      <c r="AN209" s="192">
        <v>73</v>
      </c>
      <c r="AO209" s="192">
        <v>25</v>
      </c>
      <c r="AP209" s="193">
        <v>2.4</v>
      </c>
      <c r="AQ209" s="192">
        <v>65</v>
      </c>
      <c r="AR209" s="192">
        <v>6.6</v>
      </c>
      <c r="AS209" s="113">
        <v>98.3</v>
      </c>
      <c r="AT209" s="113">
        <v>71.900000000000006</v>
      </c>
      <c r="AU209" s="98">
        <v>2.5214321734745337</v>
      </c>
      <c r="AV209" s="98">
        <v>2.7634896621280887</v>
      </c>
      <c r="AW209" s="113">
        <v>4</v>
      </c>
      <c r="AX209" s="113">
        <v>0.4</v>
      </c>
      <c r="AY209" s="113">
        <v>0.3</v>
      </c>
      <c r="AZ209" s="113">
        <v>0</v>
      </c>
      <c r="BA209" s="113">
        <v>0</v>
      </c>
      <c r="BB209" s="113">
        <v>1</v>
      </c>
      <c r="BC209" s="113">
        <v>19</v>
      </c>
      <c r="BD209" s="113">
        <v>20</v>
      </c>
      <c r="BE209" s="173">
        <v>10.3</v>
      </c>
      <c r="BF209" s="113">
        <v>17.600000000000001</v>
      </c>
      <c r="BG209" s="113">
        <v>2</v>
      </c>
      <c r="BH209" s="113">
        <v>2</v>
      </c>
      <c r="BI209" s="113">
        <v>2</v>
      </c>
      <c r="BJ209" s="113">
        <v>3.1</v>
      </c>
      <c r="BK209" s="113">
        <v>0.5</v>
      </c>
      <c r="BL209" s="113">
        <v>1.6</v>
      </c>
      <c r="BM209" s="113">
        <v>3</v>
      </c>
      <c r="BN209" s="113">
        <v>0.3</v>
      </c>
      <c r="BO209" s="113">
        <v>94</v>
      </c>
      <c r="BP209" s="113">
        <v>97.5</v>
      </c>
      <c r="BQ209" s="113">
        <v>0</v>
      </c>
      <c r="BR209" s="113">
        <v>59</v>
      </c>
      <c r="BS209" s="113">
        <v>115</v>
      </c>
      <c r="BT209" s="113">
        <v>45</v>
      </c>
      <c r="BU209" s="113">
        <v>5.3</v>
      </c>
      <c r="BV209" s="113">
        <v>27</v>
      </c>
      <c r="BW209" s="113">
        <v>3</v>
      </c>
      <c r="BX209" s="113">
        <v>3.3</v>
      </c>
      <c r="BY209" s="173">
        <v>4.5999999999999996</v>
      </c>
      <c r="BZ209" s="113">
        <v>99.8</v>
      </c>
      <c r="CA209" s="173">
        <v>4.5999999999999996</v>
      </c>
      <c r="CB209" s="113">
        <v>100</v>
      </c>
      <c r="CC209" s="113"/>
      <c r="CD209" s="113"/>
      <c r="CE209" s="113"/>
      <c r="CF209" s="113"/>
      <c r="CG209" s="186"/>
      <c r="CH209" s="186"/>
      <c r="CI209" s="113">
        <v>5</v>
      </c>
      <c r="CJ209" s="113">
        <v>9</v>
      </c>
      <c r="CK209" s="113" t="s">
        <v>129</v>
      </c>
    </row>
    <row r="210" spans="1:89" x14ac:dyDescent="0.2">
      <c r="A210" s="184">
        <v>213</v>
      </c>
      <c r="B210" s="36">
        <v>213</v>
      </c>
      <c r="C210" t="s">
        <v>727</v>
      </c>
      <c r="D210" s="185" t="s">
        <v>728</v>
      </c>
      <c r="E210" s="186">
        <v>6</v>
      </c>
      <c r="F210" s="187"/>
      <c r="G210" s="187"/>
      <c r="H210" s="187"/>
      <c r="I210" s="188" t="s">
        <v>94</v>
      </c>
      <c r="J210" s="188" t="s">
        <v>87</v>
      </c>
      <c r="K210" s="188" t="s">
        <v>337</v>
      </c>
      <c r="L210" s="188" t="s">
        <v>337</v>
      </c>
      <c r="M210" s="188" t="s">
        <v>337</v>
      </c>
      <c r="N210" s="188" t="s">
        <v>337</v>
      </c>
      <c r="O210" s="188" t="s">
        <v>337</v>
      </c>
      <c r="P210" s="189">
        <v>44152</v>
      </c>
      <c r="Q210" s="189" t="s">
        <v>88</v>
      </c>
      <c r="R210" s="194" t="s">
        <v>729</v>
      </c>
      <c r="S210" s="190">
        <v>6</v>
      </c>
      <c r="T210" s="113" t="s">
        <v>90</v>
      </c>
      <c r="U210" s="113">
        <v>110</v>
      </c>
      <c r="V210" s="113"/>
      <c r="W210" s="113"/>
      <c r="X210" s="113"/>
      <c r="Y210" s="113"/>
      <c r="Z210" s="191">
        <v>0.83124999999999993</v>
      </c>
      <c r="AA210" s="191">
        <v>0.29236111111111113</v>
      </c>
      <c r="AB210" s="113">
        <v>661</v>
      </c>
      <c r="AC210" s="113">
        <v>575</v>
      </c>
      <c r="AD210" s="113">
        <v>87</v>
      </c>
      <c r="AE210" s="113">
        <v>86</v>
      </c>
      <c r="AF210" s="113"/>
      <c r="AG210" s="192">
        <v>2.6</v>
      </c>
      <c r="AH210" s="192">
        <v>216.5</v>
      </c>
      <c r="AI210" s="192">
        <v>13.3</v>
      </c>
      <c r="AJ210" s="192">
        <v>16</v>
      </c>
      <c r="AK210" s="192">
        <v>40.4</v>
      </c>
      <c r="AL210" s="192">
        <v>23.9</v>
      </c>
      <c r="AM210" s="192">
        <v>19.7</v>
      </c>
      <c r="AN210" s="192">
        <v>93</v>
      </c>
      <c r="AO210" s="192">
        <v>38</v>
      </c>
      <c r="AP210" s="193">
        <v>3.4</v>
      </c>
      <c r="AQ210" s="192">
        <v>152</v>
      </c>
      <c r="AR210" s="192">
        <v>15.9</v>
      </c>
      <c r="AS210" s="113">
        <v>112.7</v>
      </c>
      <c r="AT210" s="113">
        <v>64.3</v>
      </c>
      <c r="AU210" s="98">
        <v>3.965217391304348</v>
      </c>
      <c r="AV210" s="98">
        <v>4.32</v>
      </c>
      <c r="AW210" s="113">
        <v>282</v>
      </c>
      <c r="AX210" s="113">
        <v>29.3</v>
      </c>
      <c r="AY210" s="113">
        <v>4.4000000000000004</v>
      </c>
      <c r="AZ210" s="113">
        <v>0</v>
      </c>
      <c r="BA210" s="113">
        <v>0</v>
      </c>
      <c r="BB210" s="113">
        <v>2</v>
      </c>
      <c r="BC210" s="113">
        <v>56</v>
      </c>
      <c r="BD210" s="113">
        <v>58</v>
      </c>
      <c r="BE210" s="173">
        <v>10.3</v>
      </c>
      <c r="BF210" s="113">
        <v>21</v>
      </c>
      <c r="BG210" s="113">
        <v>6.1</v>
      </c>
      <c r="BH210" s="113">
        <v>2.1</v>
      </c>
      <c r="BI210" s="113">
        <v>7</v>
      </c>
      <c r="BJ210" s="113">
        <v>7.4</v>
      </c>
      <c r="BK210" s="113">
        <v>3.3</v>
      </c>
      <c r="BL210" s="113">
        <v>5.6</v>
      </c>
      <c r="BM210" s="113">
        <v>6</v>
      </c>
      <c r="BN210" s="113">
        <v>0.6</v>
      </c>
      <c r="BO210" s="113">
        <v>93</v>
      </c>
      <c r="BP210" s="113">
        <v>94.9</v>
      </c>
      <c r="BQ210" s="113">
        <v>0</v>
      </c>
      <c r="BR210" s="113">
        <v>103</v>
      </c>
      <c r="BS210" s="113">
        <v>155</v>
      </c>
      <c r="BT210" s="113">
        <v>75</v>
      </c>
      <c r="BU210" s="113">
        <v>136.1</v>
      </c>
      <c r="BV210" s="113">
        <v>37.299999999999997</v>
      </c>
      <c r="BW210" s="113">
        <v>10.7</v>
      </c>
      <c r="BX210" s="113">
        <v>3</v>
      </c>
      <c r="BY210" s="113">
        <v>100</v>
      </c>
      <c r="BZ210" s="113">
        <v>100</v>
      </c>
      <c r="CA210" s="113">
        <v>100</v>
      </c>
      <c r="CB210" s="113">
        <v>100</v>
      </c>
      <c r="CC210" s="113"/>
      <c r="CD210" s="113"/>
      <c r="CE210" s="113"/>
      <c r="CF210" s="113"/>
      <c r="CG210" s="186"/>
      <c r="CH210" s="186"/>
      <c r="CI210" s="113">
        <v>10</v>
      </c>
      <c r="CJ210" s="113">
        <v>10</v>
      </c>
      <c r="CK210" s="113">
        <v>5</v>
      </c>
    </row>
    <row r="211" spans="1:89" x14ac:dyDescent="0.2">
      <c r="A211" s="184">
        <v>214</v>
      </c>
      <c r="B211" s="36">
        <v>214</v>
      </c>
      <c r="C211" t="s">
        <v>730</v>
      </c>
      <c r="D211" s="185" t="s">
        <v>731</v>
      </c>
      <c r="E211" s="186">
        <v>14</v>
      </c>
      <c r="F211" s="187"/>
      <c r="G211" s="187"/>
      <c r="H211" s="187"/>
      <c r="I211" s="188" t="s">
        <v>115</v>
      </c>
      <c r="J211" s="188" t="s">
        <v>93</v>
      </c>
      <c r="K211" s="188" t="s">
        <v>337</v>
      </c>
      <c r="L211" s="188" t="s">
        <v>337</v>
      </c>
      <c r="M211" s="188" t="s">
        <v>337</v>
      </c>
      <c r="N211" s="188" t="s">
        <v>337</v>
      </c>
      <c r="O211" s="188" t="s">
        <v>337</v>
      </c>
      <c r="P211" s="189">
        <v>44145</v>
      </c>
      <c r="Q211" s="189" t="s">
        <v>88</v>
      </c>
      <c r="R211" s="194" t="s">
        <v>732</v>
      </c>
      <c r="S211" s="190">
        <v>14</v>
      </c>
      <c r="T211" s="113" t="s">
        <v>98</v>
      </c>
      <c r="U211" s="113">
        <v>160</v>
      </c>
      <c r="V211" s="113">
        <v>55</v>
      </c>
      <c r="W211" s="113">
        <v>21.5</v>
      </c>
      <c r="X211" s="113"/>
      <c r="Y211" s="113"/>
      <c r="Z211" s="191">
        <v>0.9159722222222223</v>
      </c>
      <c r="AA211" s="191">
        <v>0.39652777777777781</v>
      </c>
      <c r="AB211" s="113">
        <v>682.1</v>
      </c>
      <c r="AC211" s="113">
        <v>664</v>
      </c>
      <c r="AD211" s="113">
        <v>97</v>
      </c>
      <c r="AE211" s="113">
        <v>18.100000000000001</v>
      </c>
      <c r="AF211" s="113"/>
      <c r="AG211" s="192">
        <v>9.6999999999999993</v>
      </c>
      <c r="AH211" s="192">
        <v>82</v>
      </c>
      <c r="AI211" s="192">
        <v>4</v>
      </c>
      <c r="AJ211" s="192">
        <v>2.2999999999999998</v>
      </c>
      <c r="AK211" s="192">
        <v>50.4</v>
      </c>
      <c r="AL211" s="192">
        <v>16.7</v>
      </c>
      <c r="AM211" s="192">
        <v>30.6</v>
      </c>
      <c r="AN211" s="192">
        <v>92</v>
      </c>
      <c r="AO211" s="192">
        <v>29</v>
      </c>
      <c r="AP211" s="193">
        <v>2.6</v>
      </c>
      <c r="AQ211" s="192">
        <v>92</v>
      </c>
      <c r="AR211" s="192">
        <v>8.3000000000000007</v>
      </c>
      <c r="AS211" s="113">
        <v>122.6</v>
      </c>
      <c r="AT211" s="113">
        <v>67.099999999999994</v>
      </c>
      <c r="AU211" s="98">
        <v>2.6204819277108435</v>
      </c>
      <c r="AV211" s="98">
        <v>2.8554216867469879</v>
      </c>
      <c r="AW211" s="113">
        <v>27</v>
      </c>
      <c r="AX211" s="113">
        <v>2.2999999999999998</v>
      </c>
      <c r="AY211" s="113">
        <v>0.5</v>
      </c>
      <c r="AZ211" s="113">
        <v>4</v>
      </c>
      <c r="BA211" s="113">
        <v>1</v>
      </c>
      <c r="BB211" s="113">
        <v>3</v>
      </c>
      <c r="BC211" s="113">
        <v>39</v>
      </c>
      <c r="BD211" s="113">
        <v>47</v>
      </c>
      <c r="BE211" s="173">
        <v>12.2</v>
      </c>
      <c r="BF211" s="113">
        <v>25.1</v>
      </c>
      <c r="BG211" s="113">
        <v>4.2</v>
      </c>
      <c r="BH211" s="113">
        <v>4.4000000000000004</v>
      </c>
      <c r="BI211" s="113">
        <v>4.2</v>
      </c>
      <c r="BJ211" s="113">
        <v>5.3</v>
      </c>
      <c r="BK211" s="113">
        <v>3.7</v>
      </c>
      <c r="BL211" s="113">
        <v>1.9</v>
      </c>
      <c r="BM211" s="113">
        <v>34</v>
      </c>
      <c r="BN211" s="113">
        <v>3.1</v>
      </c>
      <c r="BO211" s="113">
        <v>91</v>
      </c>
      <c r="BP211" s="113">
        <v>96.1</v>
      </c>
      <c r="BQ211" s="113">
        <v>0</v>
      </c>
      <c r="BR211" s="113">
        <v>70</v>
      </c>
      <c r="BS211" s="113">
        <v>111</v>
      </c>
      <c r="BT211" s="113">
        <v>50</v>
      </c>
      <c r="BU211" s="113">
        <v>13.3</v>
      </c>
      <c r="BV211" s="113">
        <v>22.7</v>
      </c>
      <c r="BW211" s="113">
        <v>3.1</v>
      </c>
      <c r="BX211" s="113">
        <v>3.1</v>
      </c>
      <c r="BY211" s="173">
        <v>5.9</v>
      </c>
      <c r="BZ211" s="113">
        <v>99.8</v>
      </c>
      <c r="CA211" s="173">
        <v>5.9</v>
      </c>
      <c r="CB211" s="113">
        <v>96.8</v>
      </c>
      <c r="CC211" s="113"/>
      <c r="CD211" s="113"/>
      <c r="CE211" s="113"/>
      <c r="CF211" s="113"/>
      <c r="CG211" s="186"/>
      <c r="CH211" s="186"/>
      <c r="CI211" s="113">
        <v>10</v>
      </c>
      <c r="CJ211" s="113">
        <v>10</v>
      </c>
      <c r="CK211" s="113">
        <v>5</v>
      </c>
    </row>
    <row r="212" spans="1:89" x14ac:dyDescent="0.2">
      <c r="A212" s="184">
        <v>215</v>
      </c>
      <c r="B212" s="36">
        <v>215</v>
      </c>
      <c r="C212" t="s">
        <v>733</v>
      </c>
      <c r="D212" s="185" t="s">
        <v>734</v>
      </c>
      <c r="E212" s="186">
        <v>8</v>
      </c>
      <c r="F212" s="187"/>
      <c r="G212" s="187"/>
      <c r="H212" s="187"/>
      <c r="I212" s="188" t="s">
        <v>94</v>
      </c>
      <c r="J212" s="188" t="s">
        <v>87</v>
      </c>
      <c r="K212" s="188" t="s">
        <v>96</v>
      </c>
      <c r="L212" s="188" t="s">
        <v>337</v>
      </c>
      <c r="M212" s="188" t="s">
        <v>337</v>
      </c>
      <c r="N212" s="188" t="s">
        <v>337</v>
      </c>
      <c r="O212" s="188" t="s">
        <v>337</v>
      </c>
      <c r="P212" s="189">
        <v>44137</v>
      </c>
      <c r="Q212" s="189" t="s">
        <v>88</v>
      </c>
      <c r="R212" s="194" t="s">
        <v>735</v>
      </c>
      <c r="S212" s="190">
        <v>8</v>
      </c>
      <c r="T212" s="113" t="s">
        <v>90</v>
      </c>
      <c r="U212" s="113">
        <v>128</v>
      </c>
      <c r="V212" s="113">
        <v>35</v>
      </c>
      <c r="W212" s="113">
        <v>21.4</v>
      </c>
      <c r="X212" s="113"/>
      <c r="Y212" s="113"/>
      <c r="Z212" s="191">
        <v>0.83333333333333337</v>
      </c>
      <c r="AA212" s="191">
        <v>0.27916666666666667</v>
      </c>
      <c r="AB212" s="113">
        <v>633.5</v>
      </c>
      <c r="AC212" s="113">
        <v>620</v>
      </c>
      <c r="AD212" s="113">
        <v>98</v>
      </c>
      <c r="AE212" s="113">
        <v>13.5</v>
      </c>
      <c r="AF212" s="113"/>
      <c r="AG212" s="192">
        <v>8.5</v>
      </c>
      <c r="AH212" s="192">
        <v>196</v>
      </c>
      <c r="AI212" s="192">
        <v>3.4</v>
      </c>
      <c r="AJ212" s="192">
        <v>4.7</v>
      </c>
      <c r="AK212" s="192">
        <v>63.6</v>
      </c>
      <c r="AL212" s="192">
        <v>14.4</v>
      </c>
      <c r="AM212" s="192">
        <v>17.3</v>
      </c>
      <c r="AN212" s="192">
        <v>63</v>
      </c>
      <c r="AO212" s="192">
        <v>18</v>
      </c>
      <c r="AP212" s="193">
        <v>1.7</v>
      </c>
      <c r="AQ212" s="192">
        <v>137</v>
      </c>
      <c r="AR212" s="192">
        <v>13.3</v>
      </c>
      <c r="AS212" s="113">
        <v>80.3</v>
      </c>
      <c r="AT212" s="113">
        <v>78</v>
      </c>
      <c r="AU212" s="98">
        <v>1.7419354838709677</v>
      </c>
      <c r="AV212" s="98">
        <v>1.9064516129032258</v>
      </c>
      <c r="AW212" s="113">
        <v>17</v>
      </c>
      <c r="AX212" s="113">
        <v>1.6</v>
      </c>
      <c r="AY212" s="113">
        <v>1.1000000000000001</v>
      </c>
      <c r="AZ212" s="113">
        <v>3</v>
      </c>
      <c r="BA212" s="113">
        <v>0</v>
      </c>
      <c r="BB212" s="113">
        <v>3</v>
      </c>
      <c r="BC212" s="113">
        <v>60</v>
      </c>
      <c r="BD212" s="113">
        <v>66</v>
      </c>
      <c r="BE212" s="113">
        <v>12</v>
      </c>
      <c r="BF212" s="113">
        <v>20.2</v>
      </c>
      <c r="BG212" s="113">
        <v>6.4</v>
      </c>
      <c r="BH212" s="113">
        <v>8.4</v>
      </c>
      <c r="BI212" s="113">
        <v>6</v>
      </c>
      <c r="BJ212" s="113">
        <v>11.2</v>
      </c>
      <c r="BK212" s="113">
        <v>4.9000000000000004</v>
      </c>
      <c r="BL212" s="113">
        <v>6</v>
      </c>
      <c r="BM212" s="113">
        <v>8</v>
      </c>
      <c r="BN212" s="113">
        <v>0.8</v>
      </c>
      <c r="BO212" s="113">
        <v>93</v>
      </c>
      <c r="BP212" s="113">
        <v>97.2</v>
      </c>
      <c r="BQ212" s="113">
        <v>0</v>
      </c>
      <c r="BR212" s="113">
        <v>80</v>
      </c>
      <c r="BS212" s="113">
        <v>139</v>
      </c>
      <c r="BT212" s="113">
        <v>57</v>
      </c>
      <c r="BU212" s="113">
        <v>87.6</v>
      </c>
      <c r="BV212" s="113">
        <v>47.3</v>
      </c>
      <c r="BW212" s="113">
        <v>11.5</v>
      </c>
      <c r="BX212" s="113">
        <v>3.3</v>
      </c>
      <c r="BY212" s="113">
        <v>100</v>
      </c>
      <c r="BZ212" s="113">
        <v>100</v>
      </c>
      <c r="CA212" s="113">
        <v>100</v>
      </c>
      <c r="CB212" s="113">
        <v>100</v>
      </c>
      <c r="CC212" s="113"/>
      <c r="CD212" s="113"/>
      <c r="CE212" s="113"/>
      <c r="CF212" s="113"/>
      <c r="CG212" s="186"/>
      <c r="CH212" s="186"/>
      <c r="CI212" s="113">
        <v>5</v>
      </c>
      <c r="CJ212" s="113">
        <v>8</v>
      </c>
      <c r="CK212" s="113">
        <v>5</v>
      </c>
    </row>
    <row r="213" spans="1:89" x14ac:dyDescent="0.2">
      <c r="A213" s="184">
        <v>216</v>
      </c>
      <c r="B213" s="36">
        <v>216</v>
      </c>
      <c r="C213" t="s">
        <v>736</v>
      </c>
      <c r="D213" s="185" t="s">
        <v>737</v>
      </c>
      <c r="E213" s="186">
        <v>17</v>
      </c>
      <c r="F213" s="187"/>
      <c r="G213" s="187"/>
      <c r="H213" s="187"/>
      <c r="I213" s="188" t="s">
        <v>93</v>
      </c>
      <c r="J213" s="188" t="s">
        <v>337</v>
      </c>
      <c r="K213" s="188" t="s">
        <v>337</v>
      </c>
      <c r="L213" s="188" t="s">
        <v>337</v>
      </c>
      <c r="M213" s="188" t="s">
        <v>337</v>
      </c>
      <c r="N213" s="188" t="s">
        <v>337</v>
      </c>
      <c r="O213" s="188" t="s">
        <v>337</v>
      </c>
      <c r="P213" s="189">
        <v>44133</v>
      </c>
      <c r="Q213" s="189" t="s">
        <v>88</v>
      </c>
      <c r="R213" s="194" t="s">
        <v>738</v>
      </c>
      <c r="S213" s="190">
        <v>17</v>
      </c>
      <c r="T213" s="113" t="s">
        <v>90</v>
      </c>
      <c r="U213" s="113">
        <v>160</v>
      </c>
      <c r="V213" s="113">
        <v>48</v>
      </c>
      <c r="W213" s="113">
        <v>18.7</v>
      </c>
      <c r="X213" s="113"/>
      <c r="Y213" s="113"/>
      <c r="Z213" s="191">
        <v>0.97222222222222221</v>
      </c>
      <c r="AA213" s="191">
        <v>0.41319444444444442</v>
      </c>
      <c r="AB213" s="113">
        <v>610.5</v>
      </c>
      <c r="AC213" s="113">
        <v>600.5</v>
      </c>
      <c r="AD213" s="113">
        <v>98</v>
      </c>
      <c r="AE213" s="113">
        <v>10</v>
      </c>
      <c r="AF213" s="113"/>
      <c r="AG213" s="192">
        <v>24.8</v>
      </c>
      <c r="AH213" s="192">
        <v>71.5</v>
      </c>
      <c r="AI213" s="192">
        <v>5.5</v>
      </c>
      <c r="AJ213" s="192">
        <v>3.4</v>
      </c>
      <c r="AK213" s="192">
        <v>56</v>
      </c>
      <c r="AL213" s="192">
        <v>17.8</v>
      </c>
      <c r="AM213" s="192">
        <v>22.7</v>
      </c>
      <c r="AN213" s="192">
        <v>70</v>
      </c>
      <c r="AO213" s="192">
        <v>17</v>
      </c>
      <c r="AP213" s="193">
        <v>1.7</v>
      </c>
      <c r="AQ213" s="192">
        <v>134</v>
      </c>
      <c r="AR213" s="192">
        <v>13.4</v>
      </c>
      <c r="AS213" s="113">
        <v>92.7</v>
      </c>
      <c r="AT213" s="113">
        <v>73.8</v>
      </c>
      <c r="AU213" s="98">
        <v>1.6985845129059118</v>
      </c>
      <c r="AV213" s="98">
        <v>1.868442964196503</v>
      </c>
      <c r="AW213" s="113">
        <v>125</v>
      </c>
      <c r="AX213" s="113">
        <v>12.5</v>
      </c>
      <c r="AY213" s="113">
        <v>6.5</v>
      </c>
      <c r="AZ213" s="113">
        <v>2</v>
      </c>
      <c r="BA213" s="113">
        <v>0</v>
      </c>
      <c r="BB213" s="113">
        <v>1</v>
      </c>
      <c r="BC213" s="113">
        <v>4</v>
      </c>
      <c r="BD213" s="113">
        <v>7</v>
      </c>
      <c r="BE213" s="113">
        <v>15</v>
      </c>
      <c r="BF213" s="113">
        <v>21.7</v>
      </c>
      <c r="BG213" s="113">
        <v>0.7</v>
      </c>
      <c r="BH213" s="113">
        <v>0</v>
      </c>
      <c r="BI213" s="113">
        <v>0.9</v>
      </c>
      <c r="BJ213" s="113">
        <v>0.4</v>
      </c>
      <c r="BK213" s="113">
        <v>0.8</v>
      </c>
      <c r="BL213" s="113">
        <v>0.9</v>
      </c>
      <c r="BM213" s="113">
        <v>2</v>
      </c>
      <c r="BN213" s="113">
        <v>0.2</v>
      </c>
      <c r="BO213" s="113">
        <v>92</v>
      </c>
      <c r="BP213" s="113">
        <v>95.2</v>
      </c>
      <c r="BQ213" s="113">
        <v>0</v>
      </c>
      <c r="BR213" s="113">
        <v>65</v>
      </c>
      <c r="BS213" s="113">
        <v>85</v>
      </c>
      <c r="BT213" s="113">
        <v>54</v>
      </c>
      <c r="BU213" s="113">
        <v>7.8</v>
      </c>
      <c r="BV213" s="113">
        <v>3.3</v>
      </c>
      <c r="BW213" s="113">
        <v>2.8</v>
      </c>
      <c r="BX213" s="113">
        <v>5</v>
      </c>
      <c r="BY213" s="173">
        <v>4.9000000000000004</v>
      </c>
      <c r="BZ213" s="173">
        <v>4.9000000000000004</v>
      </c>
      <c r="CA213" s="173">
        <v>6.7</v>
      </c>
      <c r="CB213" s="113">
        <v>99.9</v>
      </c>
      <c r="CC213" s="113"/>
      <c r="CD213" s="113"/>
      <c r="CE213" s="113"/>
      <c r="CF213" s="113"/>
      <c r="CG213" s="186"/>
      <c r="CH213" s="186"/>
      <c r="CI213" s="113">
        <v>10</v>
      </c>
      <c r="CJ213" s="113">
        <v>10</v>
      </c>
      <c r="CK213" s="113">
        <v>0</v>
      </c>
    </row>
    <row r="214" spans="1:89" x14ac:dyDescent="0.2">
      <c r="A214" s="184">
        <v>217</v>
      </c>
      <c r="B214" s="36">
        <v>217</v>
      </c>
      <c r="C214" t="s">
        <v>739</v>
      </c>
      <c r="D214" s="185" t="s">
        <v>740</v>
      </c>
      <c r="E214" s="186">
        <v>9</v>
      </c>
      <c r="F214" s="187"/>
      <c r="G214" s="187"/>
      <c r="H214" s="187"/>
      <c r="I214" s="188" t="s">
        <v>94</v>
      </c>
      <c r="J214" s="188" t="s">
        <v>139</v>
      </c>
      <c r="K214" s="188" t="s">
        <v>115</v>
      </c>
      <c r="L214" s="188" t="s">
        <v>93</v>
      </c>
      <c r="M214" s="188" t="s">
        <v>87</v>
      </c>
      <c r="N214" s="188" t="s">
        <v>337</v>
      </c>
      <c r="O214" s="188" t="s">
        <v>337</v>
      </c>
      <c r="P214" s="189">
        <v>44133</v>
      </c>
      <c r="Q214" s="189" t="s">
        <v>88</v>
      </c>
      <c r="R214" s="194" t="s">
        <v>741</v>
      </c>
      <c r="S214" s="190">
        <v>9</v>
      </c>
      <c r="T214" s="113" t="s">
        <v>90</v>
      </c>
      <c r="U214" s="113">
        <v>154</v>
      </c>
      <c r="V214" s="113">
        <v>30</v>
      </c>
      <c r="W214" s="113">
        <v>12.6</v>
      </c>
      <c r="X214" s="113"/>
      <c r="Y214" s="113"/>
      <c r="Z214" s="191">
        <v>0.91666666666666663</v>
      </c>
      <c r="AA214" s="191">
        <v>0.36041666666666666</v>
      </c>
      <c r="AB214" s="113">
        <v>635</v>
      </c>
      <c r="AC214" s="113">
        <v>618.5</v>
      </c>
      <c r="AD214" s="113">
        <v>97</v>
      </c>
      <c r="AE214" s="113">
        <v>16.5</v>
      </c>
      <c r="AF214" s="113"/>
      <c r="AG214" s="192">
        <v>4.5</v>
      </c>
      <c r="AH214" s="192">
        <v>109</v>
      </c>
      <c r="AI214" s="192">
        <v>3.3</v>
      </c>
      <c r="AJ214" s="192">
        <v>2.6</v>
      </c>
      <c r="AK214" s="192">
        <v>61.3</v>
      </c>
      <c r="AL214" s="192">
        <v>19.100000000000001</v>
      </c>
      <c r="AM214" s="192">
        <v>17.100000000000001</v>
      </c>
      <c r="AN214" s="192">
        <v>95</v>
      </c>
      <c r="AO214" s="192">
        <v>14</v>
      </c>
      <c r="AP214" s="193">
        <v>1.3</v>
      </c>
      <c r="AQ214" s="192">
        <v>97</v>
      </c>
      <c r="AR214" s="192">
        <v>9.4</v>
      </c>
      <c r="AS214" s="113">
        <v>112.1</v>
      </c>
      <c r="AT214" s="113">
        <v>80.400000000000006</v>
      </c>
      <c r="AU214" s="98">
        <v>1.3581244947453517</v>
      </c>
      <c r="AV214" s="98">
        <v>1.4842360549717057</v>
      </c>
      <c r="AW214" s="113">
        <v>8</v>
      </c>
      <c r="AX214" s="113">
        <v>0.8</v>
      </c>
      <c r="AY214" s="113">
        <v>0.1</v>
      </c>
      <c r="AZ214" s="113">
        <v>4</v>
      </c>
      <c r="BA214" s="113">
        <v>0</v>
      </c>
      <c r="BB214" s="113">
        <v>10</v>
      </c>
      <c r="BC214" s="113">
        <v>52</v>
      </c>
      <c r="BD214" s="113">
        <v>66</v>
      </c>
      <c r="BE214" s="173">
        <v>13.1</v>
      </c>
      <c r="BF214" s="113">
        <v>19.100000000000001</v>
      </c>
      <c r="BG214" s="113">
        <v>6.4</v>
      </c>
      <c r="BH214" s="113">
        <v>5.7</v>
      </c>
      <c r="BI214" s="113">
        <v>6.5</v>
      </c>
      <c r="BJ214" s="113">
        <v>0</v>
      </c>
      <c r="BK214" s="113">
        <v>6.4</v>
      </c>
      <c r="BL214" s="113">
        <v>5.0999999999999996</v>
      </c>
      <c r="BM214" s="113">
        <v>26</v>
      </c>
      <c r="BN214" s="113">
        <v>2.5</v>
      </c>
      <c r="BO214" s="113">
        <v>83</v>
      </c>
      <c r="BP214" s="113">
        <v>96.1</v>
      </c>
      <c r="BQ214" s="113">
        <v>4.7</v>
      </c>
      <c r="BR214" s="113">
        <v>70</v>
      </c>
      <c r="BS214" s="113">
        <v>107</v>
      </c>
      <c r="BT214" s="113">
        <v>37</v>
      </c>
      <c r="BU214" s="113">
        <v>301</v>
      </c>
      <c r="BV214" s="113">
        <v>42.8</v>
      </c>
      <c r="BW214" s="113">
        <v>6.5</v>
      </c>
      <c r="BX214" s="113">
        <v>3.5</v>
      </c>
      <c r="BY214" s="113">
        <v>64.599999999999994</v>
      </c>
      <c r="BZ214" s="113">
        <v>97.8</v>
      </c>
      <c r="CA214" s="113">
        <v>64.599999999999994</v>
      </c>
      <c r="CB214" s="113">
        <v>100</v>
      </c>
      <c r="CC214" s="113"/>
      <c r="CD214" s="113" t="s">
        <v>136</v>
      </c>
      <c r="CE214" s="113"/>
      <c r="CF214" s="113"/>
      <c r="CG214" s="186"/>
      <c r="CH214" s="186"/>
      <c r="CI214" s="113">
        <v>5</v>
      </c>
      <c r="CJ214" s="113">
        <v>9</v>
      </c>
      <c r="CK214" s="173">
        <v>0</v>
      </c>
    </row>
    <row r="215" spans="1:89" x14ac:dyDescent="0.2">
      <c r="A215" s="184">
        <v>218</v>
      </c>
      <c r="B215" s="36">
        <v>218</v>
      </c>
      <c r="C215" t="s">
        <v>742</v>
      </c>
      <c r="D215" s="185" t="s">
        <v>743</v>
      </c>
      <c r="E215" s="186">
        <v>8</v>
      </c>
      <c r="F215" s="187"/>
      <c r="G215" s="187"/>
      <c r="H215" s="187"/>
      <c r="I215" s="188" t="s">
        <v>93</v>
      </c>
      <c r="J215" s="188" t="s">
        <v>115</v>
      </c>
      <c r="K215" s="188" t="s">
        <v>235</v>
      </c>
      <c r="L215" s="188" t="s">
        <v>337</v>
      </c>
      <c r="M215" s="188" t="s">
        <v>337</v>
      </c>
      <c r="N215" s="188" t="s">
        <v>337</v>
      </c>
      <c r="O215" s="188" t="s">
        <v>337</v>
      </c>
      <c r="P215" s="189">
        <v>44132</v>
      </c>
      <c r="Q215" s="189" t="s">
        <v>88</v>
      </c>
      <c r="R215" s="194" t="s">
        <v>744</v>
      </c>
      <c r="S215" s="190">
        <v>8</v>
      </c>
      <c r="T215" s="113" t="s">
        <v>98</v>
      </c>
      <c r="U215" s="113">
        <v>132</v>
      </c>
      <c r="V215" s="113">
        <v>33</v>
      </c>
      <c r="W215" s="113">
        <v>18.899999999999999</v>
      </c>
      <c r="X215" s="113"/>
      <c r="Y215" s="113"/>
      <c r="Z215" s="191">
        <v>0.90208333333333324</v>
      </c>
      <c r="AA215" s="191">
        <v>0.34583333333333338</v>
      </c>
      <c r="AB215" s="113">
        <v>610.5</v>
      </c>
      <c r="AC215" s="113">
        <v>574.5</v>
      </c>
      <c r="AD215" s="113">
        <v>94</v>
      </c>
      <c r="AE215" s="113">
        <v>36</v>
      </c>
      <c r="AF215" s="113"/>
      <c r="AG215" s="192">
        <v>27.5</v>
      </c>
      <c r="AH215" s="192">
        <v>174.5</v>
      </c>
      <c r="AI215" s="192">
        <v>10</v>
      </c>
      <c r="AJ215" s="192">
        <v>10.8</v>
      </c>
      <c r="AK215" s="192">
        <v>50.4</v>
      </c>
      <c r="AL215" s="192">
        <v>17.600000000000001</v>
      </c>
      <c r="AM215" s="192">
        <v>21.2</v>
      </c>
      <c r="AN215" s="192">
        <v>87</v>
      </c>
      <c r="AO215" s="192">
        <v>26</v>
      </c>
      <c r="AP215" s="193">
        <v>2.6</v>
      </c>
      <c r="AQ215" s="192">
        <v>114</v>
      </c>
      <c r="AR215" s="192">
        <v>11.9</v>
      </c>
      <c r="AS215" s="113">
        <v>108.2</v>
      </c>
      <c r="AT215" s="113">
        <v>68</v>
      </c>
      <c r="AU215" s="98">
        <v>2.7154046997389032</v>
      </c>
      <c r="AV215" s="98">
        <v>2.9869451697127936</v>
      </c>
      <c r="AW215" s="113">
        <v>27</v>
      </c>
      <c r="AX215" s="113">
        <v>2.8</v>
      </c>
      <c r="AY215" s="113">
        <v>1.8</v>
      </c>
      <c r="AZ215" s="113">
        <v>5</v>
      </c>
      <c r="BA215" s="113">
        <v>3</v>
      </c>
      <c r="BB215" s="113">
        <v>2</v>
      </c>
      <c r="BC215" s="113">
        <v>14</v>
      </c>
      <c r="BD215" s="113">
        <v>24</v>
      </c>
      <c r="BE215" s="173">
        <v>12.2</v>
      </c>
      <c r="BF215" s="113">
        <v>18</v>
      </c>
      <c r="BG215" s="113">
        <v>2.5</v>
      </c>
      <c r="BH215" s="113">
        <v>3</v>
      </c>
      <c r="BI215" s="113">
        <v>2.4</v>
      </c>
      <c r="BJ215" s="113">
        <v>2.9</v>
      </c>
      <c r="BK215" s="113">
        <v>1.8</v>
      </c>
      <c r="BL215" s="113">
        <v>2.4</v>
      </c>
      <c r="BM215" s="113">
        <v>7</v>
      </c>
      <c r="BN215" s="113">
        <v>0.7</v>
      </c>
      <c r="BO215" s="113">
        <v>79</v>
      </c>
      <c r="BP215" s="113">
        <v>95.8</v>
      </c>
      <c r="BQ215" s="113">
        <v>3.9</v>
      </c>
      <c r="BR215" s="113">
        <v>79</v>
      </c>
      <c r="BS215" s="113">
        <v>111</v>
      </c>
      <c r="BT215" s="113">
        <v>58</v>
      </c>
      <c r="BU215" s="113">
        <v>0.4</v>
      </c>
      <c r="BV215" s="113">
        <v>28.6</v>
      </c>
      <c r="BW215" s="113">
        <v>4.9000000000000004</v>
      </c>
      <c r="BX215" s="113">
        <v>3.6</v>
      </c>
      <c r="BY215" s="113">
        <v>70.099999999999994</v>
      </c>
      <c r="BZ215" s="113">
        <v>70.099999999999994</v>
      </c>
      <c r="CA215" s="113">
        <v>77.400000000000006</v>
      </c>
      <c r="CB215" s="113">
        <v>100</v>
      </c>
      <c r="CC215" s="113" t="s">
        <v>77</v>
      </c>
      <c r="CD215" s="113"/>
      <c r="CE215" s="113" t="s">
        <v>79</v>
      </c>
      <c r="CF215" s="113"/>
      <c r="CG215" s="186"/>
      <c r="CH215" s="186"/>
      <c r="CI215" s="113">
        <v>10</v>
      </c>
      <c r="CJ215" s="113">
        <v>10</v>
      </c>
      <c r="CK215" s="173">
        <v>0</v>
      </c>
    </row>
    <row r="216" spans="1:89" x14ac:dyDescent="0.2">
      <c r="A216" s="184">
        <v>219</v>
      </c>
      <c r="B216" s="36">
        <v>219</v>
      </c>
      <c r="C216" t="s">
        <v>745</v>
      </c>
      <c r="D216" s="185" t="s">
        <v>746</v>
      </c>
      <c r="E216" s="186">
        <v>11</v>
      </c>
      <c r="F216" s="187"/>
      <c r="G216" s="187"/>
      <c r="H216" s="187"/>
      <c r="I216" s="188" t="s">
        <v>94</v>
      </c>
      <c r="J216" s="188" t="s">
        <v>115</v>
      </c>
      <c r="K216" s="188" t="s">
        <v>337</v>
      </c>
      <c r="L216" s="188" t="s">
        <v>337</v>
      </c>
      <c r="M216" s="188" t="s">
        <v>337</v>
      </c>
      <c r="N216" s="188" t="s">
        <v>337</v>
      </c>
      <c r="O216" s="188" t="s">
        <v>337</v>
      </c>
      <c r="P216" s="189">
        <v>44130</v>
      </c>
      <c r="Q216" s="189" t="s">
        <v>88</v>
      </c>
      <c r="R216" s="194" t="s">
        <v>747</v>
      </c>
      <c r="S216" s="190">
        <v>11</v>
      </c>
      <c r="T216" s="113" t="s">
        <v>90</v>
      </c>
      <c r="U216" s="113">
        <v>152</v>
      </c>
      <c r="V216" s="113">
        <v>52</v>
      </c>
      <c r="W216" s="113">
        <v>22.5</v>
      </c>
      <c r="X216" s="113"/>
      <c r="Y216" s="113"/>
      <c r="Z216" s="191">
        <v>0.9375</v>
      </c>
      <c r="AA216" s="191">
        <v>0.35416666666666669</v>
      </c>
      <c r="AB216" s="113">
        <v>600.5</v>
      </c>
      <c r="AC216" s="113">
        <v>465.5</v>
      </c>
      <c r="AD216" s="113">
        <v>78</v>
      </c>
      <c r="AE216" s="113">
        <v>135</v>
      </c>
      <c r="AF216" s="113"/>
      <c r="AG216" s="192">
        <v>117.5</v>
      </c>
      <c r="AH216" s="192">
        <v>207.5</v>
      </c>
      <c r="AI216" s="192">
        <v>22.5</v>
      </c>
      <c r="AJ216" s="192">
        <v>8.3000000000000007</v>
      </c>
      <c r="AK216" s="192">
        <v>54</v>
      </c>
      <c r="AL216" s="192">
        <v>19.399999999999999</v>
      </c>
      <c r="AM216" s="192">
        <v>18.3</v>
      </c>
      <c r="AN216" s="192">
        <v>76</v>
      </c>
      <c r="AO216" s="192">
        <v>19</v>
      </c>
      <c r="AP216" s="193">
        <v>1.9</v>
      </c>
      <c r="AQ216" s="192">
        <v>115</v>
      </c>
      <c r="AR216" s="192">
        <v>14.8</v>
      </c>
      <c r="AS216" s="113">
        <v>94.3</v>
      </c>
      <c r="AT216" s="113">
        <v>73.400000000000006</v>
      </c>
      <c r="AU216" s="98">
        <v>2.4489795918367347</v>
      </c>
      <c r="AV216" s="98">
        <v>2.693877551020408</v>
      </c>
      <c r="AW216" s="113">
        <v>146</v>
      </c>
      <c r="AX216" s="113">
        <v>18.8</v>
      </c>
      <c r="AY216" s="113">
        <v>9.9</v>
      </c>
      <c r="AZ216" s="113">
        <v>0</v>
      </c>
      <c r="BA216" s="113">
        <v>0</v>
      </c>
      <c r="BB216" s="113">
        <v>0</v>
      </c>
      <c r="BC216" s="113">
        <v>13</v>
      </c>
      <c r="BD216" s="113">
        <v>13</v>
      </c>
      <c r="BE216" s="113"/>
      <c r="BF216" s="113">
        <v>24.3</v>
      </c>
      <c r="BG216" s="113">
        <v>1.7</v>
      </c>
      <c r="BH216" s="113">
        <v>1.4</v>
      </c>
      <c r="BI216" s="113">
        <v>1.7</v>
      </c>
      <c r="BJ216" s="113">
        <v>0.5</v>
      </c>
      <c r="BK216" s="113">
        <v>2.1</v>
      </c>
      <c r="BL216" s="113">
        <v>2.1</v>
      </c>
      <c r="BM216" s="113">
        <v>2</v>
      </c>
      <c r="BN216" s="113">
        <v>0.3</v>
      </c>
      <c r="BO216" s="113">
        <v>93</v>
      </c>
      <c r="BP216" s="113">
        <v>97.9</v>
      </c>
      <c r="BQ216" s="113">
        <v>0</v>
      </c>
      <c r="BR216" s="113">
        <v>90</v>
      </c>
      <c r="BS216" s="113">
        <v>120</v>
      </c>
      <c r="BT216" s="113">
        <v>73</v>
      </c>
      <c r="BU216" s="113">
        <v>142.6</v>
      </c>
      <c r="BV216" s="113">
        <v>42.4</v>
      </c>
      <c r="BW216" s="113">
        <v>17.100000000000001</v>
      </c>
      <c r="BX216" s="113">
        <v>3</v>
      </c>
      <c r="BY216" s="113">
        <v>98.9</v>
      </c>
      <c r="BZ216" s="113">
        <v>98.9</v>
      </c>
      <c r="CA216" s="113">
        <v>100</v>
      </c>
      <c r="CB216" s="113">
        <v>100</v>
      </c>
      <c r="CC216" s="113"/>
      <c r="CD216" s="113"/>
      <c r="CE216" s="113"/>
      <c r="CF216" s="113"/>
      <c r="CG216" s="186"/>
      <c r="CH216" s="186"/>
      <c r="CI216" s="113">
        <v>10</v>
      </c>
      <c r="CJ216" s="113">
        <v>10</v>
      </c>
      <c r="CK216" s="113">
        <v>4</v>
      </c>
    </row>
    <row r="217" spans="1:89" x14ac:dyDescent="0.2">
      <c r="A217" s="184">
        <v>220</v>
      </c>
      <c r="B217" s="36">
        <v>220</v>
      </c>
      <c r="C217" t="s">
        <v>748</v>
      </c>
      <c r="D217" s="185" t="s">
        <v>749</v>
      </c>
      <c r="E217" s="186">
        <v>5</v>
      </c>
      <c r="F217" s="187"/>
      <c r="G217" s="187"/>
      <c r="H217" s="187"/>
      <c r="I217" s="188" t="s">
        <v>95</v>
      </c>
      <c r="J217" s="188" t="s">
        <v>115</v>
      </c>
      <c r="K217" s="188" t="s">
        <v>93</v>
      </c>
      <c r="L217" s="188" t="s">
        <v>337</v>
      </c>
      <c r="M217" s="188" t="s">
        <v>337</v>
      </c>
      <c r="N217" s="188" t="s">
        <v>337</v>
      </c>
      <c r="O217" s="188" t="s">
        <v>337</v>
      </c>
      <c r="P217" s="189">
        <v>44126</v>
      </c>
      <c r="Q217" s="189" t="s">
        <v>88</v>
      </c>
      <c r="R217" s="194" t="s">
        <v>750</v>
      </c>
      <c r="S217" s="190">
        <v>5</v>
      </c>
      <c r="T217" s="113" t="s">
        <v>90</v>
      </c>
      <c r="U217" s="113">
        <v>108</v>
      </c>
      <c r="V217" s="113">
        <v>16</v>
      </c>
      <c r="W217" s="113">
        <v>13.7</v>
      </c>
      <c r="X217" s="113"/>
      <c r="Y217" s="113"/>
      <c r="Z217" s="191">
        <v>0.86111111111111116</v>
      </c>
      <c r="AA217" s="191">
        <v>0.2722222222222222</v>
      </c>
      <c r="AB217" s="113">
        <v>570.5</v>
      </c>
      <c r="AC217" s="113">
        <v>553.5</v>
      </c>
      <c r="AD217" s="113">
        <v>97</v>
      </c>
      <c r="AE217" s="113">
        <v>17</v>
      </c>
      <c r="AF217" s="113"/>
      <c r="AG217" s="192">
        <v>22</v>
      </c>
      <c r="AH217" s="192">
        <v>140</v>
      </c>
      <c r="AI217" s="192">
        <v>6.6</v>
      </c>
      <c r="AJ217" s="192">
        <v>3.6</v>
      </c>
      <c r="AK217" s="192">
        <v>54.3</v>
      </c>
      <c r="AL217" s="192">
        <v>21.8</v>
      </c>
      <c r="AM217" s="192">
        <v>20.3</v>
      </c>
      <c r="AN217" s="192">
        <v>53</v>
      </c>
      <c r="AO217" s="192">
        <v>15</v>
      </c>
      <c r="AP217" s="193">
        <v>1.6</v>
      </c>
      <c r="AQ217" s="192">
        <v>66</v>
      </c>
      <c r="AR217" s="192">
        <v>7.2</v>
      </c>
      <c r="AS217" s="113">
        <v>73.3</v>
      </c>
      <c r="AT217" s="113">
        <v>76.099999999999994</v>
      </c>
      <c r="AU217" s="98">
        <v>1.6260162601626016</v>
      </c>
      <c r="AV217" s="98">
        <v>1.799457994579946</v>
      </c>
      <c r="AW217" s="113">
        <v>23</v>
      </c>
      <c r="AX217" s="113">
        <v>2.5</v>
      </c>
      <c r="AY217" s="113">
        <v>1.1000000000000001</v>
      </c>
      <c r="AZ217" s="113">
        <v>5</v>
      </c>
      <c r="BA217" s="113">
        <v>1</v>
      </c>
      <c r="BB217" s="113">
        <v>0</v>
      </c>
      <c r="BC217" s="113">
        <v>16</v>
      </c>
      <c r="BD217" s="113">
        <v>22</v>
      </c>
      <c r="BE217" s="173">
        <v>11.7</v>
      </c>
      <c r="BF217" s="113">
        <v>18.3</v>
      </c>
      <c r="BG217" s="113">
        <v>2.4</v>
      </c>
      <c r="BH217" s="113">
        <v>3.7</v>
      </c>
      <c r="BI217" s="113">
        <v>2</v>
      </c>
      <c r="BJ217" s="113">
        <v>2.7</v>
      </c>
      <c r="BK217" s="113">
        <v>2.7</v>
      </c>
      <c r="BL217" s="113">
        <v>2.2999999999999998</v>
      </c>
      <c r="BM217" s="113">
        <v>12</v>
      </c>
      <c r="BN217" s="113">
        <v>1.2</v>
      </c>
      <c r="BO217" s="113">
        <v>93</v>
      </c>
      <c r="BP217" s="113">
        <v>96.3</v>
      </c>
      <c r="BQ217" s="113">
        <v>0</v>
      </c>
      <c r="BR217" s="113">
        <v>81</v>
      </c>
      <c r="BS217" s="113">
        <v>127</v>
      </c>
      <c r="BT217" s="113">
        <v>60</v>
      </c>
      <c r="BU217" s="113">
        <v>0.1</v>
      </c>
      <c r="BV217" s="113">
        <v>100</v>
      </c>
      <c r="BW217" s="113">
        <v>8.1999999999999993</v>
      </c>
      <c r="BX217" s="113">
        <v>3.3</v>
      </c>
      <c r="BY217" s="113">
        <v>79.599999999999994</v>
      </c>
      <c r="BZ217" s="113">
        <v>99.7</v>
      </c>
      <c r="CA217" s="113">
        <v>80.400000000000006</v>
      </c>
      <c r="CB217" s="113">
        <v>79.599999999999994</v>
      </c>
      <c r="CC217" s="113"/>
      <c r="CD217" s="113"/>
      <c r="CE217" s="113"/>
      <c r="CF217" s="113"/>
      <c r="CG217" s="186"/>
      <c r="CH217" s="186"/>
      <c r="CI217" s="113">
        <v>10</v>
      </c>
      <c r="CJ217" s="113">
        <v>10</v>
      </c>
      <c r="CK217" s="173">
        <v>0</v>
      </c>
    </row>
    <row r="218" spans="1:89" x14ac:dyDescent="0.2">
      <c r="A218" s="184">
        <v>221</v>
      </c>
      <c r="B218" s="36">
        <v>221</v>
      </c>
      <c r="C218" t="s">
        <v>751</v>
      </c>
      <c r="D218" s="185" t="s">
        <v>752</v>
      </c>
      <c r="E218" s="186">
        <v>6</v>
      </c>
      <c r="F218" s="187"/>
      <c r="G218" s="187"/>
      <c r="H218" s="187"/>
      <c r="I218" s="188" t="s">
        <v>115</v>
      </c>
      <c r="J218" s="188" t="s">
        <v>93</v>
      </c>
      <c r="K218" s="188" t="s">
        <v>337</v>
      </c>
      <c r="L218" s="188" t="s">
        <v>337</v>
      </c>
      <c r="M218" s="188" t="s">
        <v>337</v>
      </c>
      <c r="N218" s="188" t="s">
        <v>337</v>
      </c>
      <c r="O218" s="188" t="s">
        <v>337</v>
      </c>
      <c r="P218" s="189">
        <v>44125</v>
      </c>
      <c r="Q218" s="189" t="s">
        <v>88</v>
      </c>
      <c r="R218" s="194" t="s">
        <v>753</v>
      </c>
      <c r="S218" s="190">
        <v>6</v>
      </c>
      <c r="T218" s="113" t="s">
        <v>98</v>
      </c>
      <c r="U218" s="113">
        <v>123</v>
      </c>
      <c r="V218" s="113">
        <v>23</v>
      </c>
      <c r="W218" s="113">
        <v>15.2</v>
      </c>
      <c r="X218" s="113"/>
      <c r="Y218" s="113"/>
      <c r="Z218" s="191">
        <v>0.8833333333333333</v>
      </c>
      <c r="AA218" s="191">
        <v>0.2986111111111111</v>
      </c>
      <c r="AB218" s="113">
        <v>598</v>
      </c>
      <c r="AC218" s="113">
        <v>555.5</v>
      </c>
      <c r="AD218" s="113">
        <v>93</v>
      </c>
      <c r="AE218" s="113">
        <v>42.5</v>
      </c>
      <c r="AF218" s="113"/>
      <c r="AG218" s="192">
        <v>18.5</v>
      </c>
      <c r="AH218" s="192">
        <v>97</v>
      </c>
      <c r="AI218" s="192">
        <v>7.1</v>
      </c>
      <c r="AJ218" s="192">
        <v>3.6</v>
      </c>
      <c r="AK218" s="192">
        <v>44.7</v>
      </c>
      <c r="AL218" s="192">
        <v>24.5</v>
      </c>
      <c r="AM218" s="192">
        <v>27.2</v>
      </c>
      <c r="AN218" s="192">
        <v>60</v>
      </c>
      <c r="AO218" s="192">
        <v>21</v>
      </c>
      <c r="AP218" s="193">
        <v>2.1</v>
      </c>
      <c r="AQ218" s="192">
        <v>73</v>
      </c>
      <c r="AR218" s="192">
        <v>7.9</v>
      </c>
      <c r="AS218" s="113">
        <v>87.2</v>
      </c>
      <c r="AT218" s="113">
        <v>69.2</v>
      </c>
      <c r="AU218" s="98">
        <v>2.2682268226822684</v>
      </c>
      <c r="AV218" s="98">
        <v>2.495049504950495</v>
      </c>
      <c r="AW218" s="113">
        <v>33</v>
      </c>
      <c r="AX218" s="113">
        <v>3.6</v>
      </c>
      <c r="AY218" s="113">
        <v>0.5</v>
      </c>
      <c r="AZ218" s="113">
        <v>11</v>
      </c>
      <c r="BA218" s="113">
        <v>1</v>
      </c>
      <c r="BB218" s="113">
        <v>1</v>
      </c>
      <c r="BC218" s="113">
        <v>28</v>
      </c>
      <c r="BD218" s="113">
        <v>41</v>
      </c>
      <c r="BE218" s="173">
        <v>10.199999999999999</v>
      </c>
      <c r="BF218" s="113">
        <v>14.6</v>
      </c>
      <c r="BG218" s="113">
        <v>4.4000000000000004</v>
      </c>
      <c r="BH218" s="113">
        <v>12.3</v>
      </c>
      <c r="BI218" s="113">
        <v>1.5</v>
      </c>
      <c r="BJ218" s="113">
        <v>3.7</v>
      </c>
      <c r="BK218" s="113">
        <v>6.7</v>
      </c>
      <c r="BL218" s="113">
        <v>3</v>
      </c>
      <c r="BM218" s="113">
        <v>22</v>
      </c>
      <c r="BN218" s="113">
        <v>2.4</v>
      </c>
      <c r="BO218" s="113">
        <v>89</v>
      </c>
      <c r="BP218" s="113">
        <v>96.6</v>
      </c>
      <c r="BQ218" s="113">
        <v>0</v>
      </c>
      <c r="BR218" s="113">
        <v>82</v>
      </c>
      <c r="BS218" s="113">
        <v>143</v>
      </c>
      <c r="BT218" s="113">
        <v>54</v>
      </c>
      <c r="BU218" s="113">
        <v>0.5</v>
      </c>
      <c r="BV218" s="113">
        <v>100</v>
      </c>
      <c r="BW218" s="113">
        <v>4.0999999999999996</v>
      </c>
      <c r="BX218" s="113">
        <v>4.2</v>
      </c>
      <c r="BY218" s="113">
        <v>74.900000000000006</v>
      </c>
      <c r="BZ218" s="113">
        <v>99.9</v>
      </c>
      <c r="CA218" s="113">
        <v>74.900000000000006</v>
      </c>
      <c r="CB218" s="113">
        <v>100</v>
      </c>
      <c r="CC218" s="113"/>
      <c r="CD218" s="113" t="s">
        <v>78</v>
      </c>
      <c r="CE218" s="113"/>
      <c r="CF218" s="113"/>
      <c r="CG218" s="186"/>
      <c r="CH218" s="186"/>
      <c r="CI218" s="113">
        <v>9</v>
      </c>
      <c r="CJ218" s="113">
        <v>5</v>
      </c>
      <c r="CK218" s="173">
        <v>0</v>
      </c>
    </row>
    <row r="219" spans="1:89" x14ac:dyDescent="0.2">
      <c r="A219" s="184">
        <v>222</v>
      </c>
      <c r="B219" s="36">
        <v>222</v>
      </c>
      <c r="C219" t="s">
        <v>754</v>
      </c>
      <c r="D219" s="185" t="s">
        <v>755</v>
      </c>
      <c r="E219" s="186">
        <v>12</v>
      </c>
      <c r="F219" s="187" t="s">
        <v>110</v>
      </c>
      <c r="G219" s="187" t="s">
        <v>111</v>
      </c>
      <c r="H219" s="187"/>
      <c r="I219" s="188" t="s">
        <v>94</v>
      </c>
      <c r="J219" s="188" t="s">
        <v>87</v>
      </c>
      <c r="K219" s="188" t="s">
        <v>96</v>
      </c>
      <c r="L219" s="188" t="s">
        <v>337</v>
      </c>
      <c r="M219" s="188" t="s">
        <v>337</v>
      </c>
      <c r="N219" s="188" t="s">
        <v>337</v>
      </c>
      <c r="O219" s="188" t="s">
        <v>337</v>
      </c>
      <c r="P219" s="189">
        <v>44125</v>
      </c>
      <c r="Q219" s="189" t="s">
        <v>88</v>
      </c>
      <c r="R219" s="194" t="s">
        <v>756</v>
      </c>
      <c r="S219" s="190">
        <v>12</v>
      </c>
      <c r="T219" s="113" t="s">
        <v>98</v>
      </c>
      <c r="U219" s="113">
        <v>145</v>
      </c>
      <c r="V219" s="113">
        <v>40</v>
      </c>
      <c r="W219" s="113">
        <v>19</v>
      </c>
      <c r="X219" s="113"/>
      <c r="Y219" s="113"/>
      <c r="Z219" s="191">
        <v>1.5972222222222224E-2</v>
      </c>
      <c r="AA219" s="191">
        <v>0.41597222222222219</v>
      </c>
      <c r="AB219" s="113">
        <v>576.20000000000005</v>
      </c>
      <c r="AC219" s="113">
        <v>549.9</v>
      </c>
      <c r="AD219" s="113">
        <v>95</v>
      </c>
      <c r="AE219" s="113">
        <v>26.3</v>
      </c>
      <c r="AF219" s="113"/>
      <c r="AG219" s="192">
        <v>0.8</v>
      </c>
      <c r="AH219" s="192">
        <v>151.30000000000001</v>
      </c>
      <c r="AI219" s="192">
        <v>4.5999999999999996</v>
      </c>
      <c r="AJ219" s="192">
        <v>5.8</v>
      </c>
      <c r="AK219" s="192">
        <v>49.6</v>
      </c>
      <c r="AL219" s="192">
        <v>19.600000000000001</v>
      </c>
      <c r="AM219" s="192">
        <v>25</v>
      </c>
      <c r="AN219" s="192">
        <v>81</v>
      </c>
      <c r="AO219" s="192">
        <v>26</v>
      </c>
      <c r="AP219" s="193">
        <v>2.7</v>
      </c>
      <c r="AQ219" s="192">
        <v>84</v>
      </c>
      <c r="AR219" s="192">
        <v>9.1999999999999993</v>
      </c>
      <c r="AS219" s="113">
        <v>106</v>
      </c>
      <c r="AT219" s="113">
        <v>69.2</v>
      </c>
      <c r="AU219" s="98">
        <v>2.8368794326241136</v>
      </c>
      <c r="AV219" s="98">
        <v>3.1314784506273869</v>
      </c>
      <c r="AW219" s="113">
        <v>9</v>
      </c>
      <c r="AX219" s="113">
        <v>0.9</v>
      </c>
      <c r="AY219" s="113">
        <v>0.7</v>
      </c>
      <c r="AZ219" s="113">
        <v>4</v>
      </c>
      <c r="BA219" s="113">
        <v>1</v>
      </c>
      <c r="BB219" s="113">
        <v>4</v>
      </c>
      <c r="BC219" s="113">
        <v>38</v>
      </c>
      <c r="BD219" s="113">
        <v>47</v>
      </c>
      <c r="BE219" s="113">
        <v>14</v>
      </c>
      <c r="BF219" s="113">
        <v>21.8</v>
      </c>
      <c r="BG219" s="113">
        <v>5.0999999999999996</v>
      </c>
      <c r="BH219" s="113">
        <v>6.1</v>
      </c>
      <c r="BI219" s="113">
        <v>4.8</v>
      </c>
      <c r="BJ219" s="113">
        <v>6.7</v>
      </c>
      <c r="BK219" s="113">
        <v>2.7</v>
      </c>
      <c r="BL219" s="113">
        <v>3.1</v>
      </c>
      <c r="BM219" s="113">
        <v>37</v>
      </c>
      <c r="BN219" s="113">
        <v>4</v>
      </c>
      <c r="BO219" s="113">
        <v>75</v>
      </c>
      <c r="BP219" s="113">
        <v>96.9</v>
      </c>
      <c r="BQ219" s="113">
        <v>0.2</v>
      </c>
      <c r="BR219" s="113">
        <v>71</v>
      </c>
      <c r="BS219" s="113">
        <v>122</v>
      </c>
      <c r="BT219" s="113">
        <v>50</v>
      </c>
      <c r="BU219" s="113">
        <v>1.2</v>
      </c>
      <c r="BV219" s="113">
        <v>100</v>
      </c>
      <c r="BW219" s="113">
        <v>9.6999999999999993</v>
      </c>
      <c r="BX219" s="113">
        <v>4.0999999999999996</v>
      </c>
      <c r="BY219" s="113">
        <v>87.8</v>
      </c>
      <c r="BZ219" s="113">
        <v>87.8</v>
      </c>
      <c r="CA219" s="113">
        <v>90.3</v>
      </c>
      <c r="CB219" s="113">
        <v>100</v>
      </c>
      <c r="CC219" s="113"/>
      <c r="CD219" s="113"/>
      <c r="CE219" s="113"/>
      <c r="CF219" s="113"/>
      <c r="CG219" s="186"/>
      <c r="CH219" s="186"/>
      <c r="CI219" s="113">
        <v>7</v>
      </c>
      <c r="CJ219" s="113">
        <v>10</v>
      </c>
      <c r="CK219" s="173">
        <v>0</v>
      </c>
    </row>
    <row r="220" spans="1:89" x14ac:dyDescent="0.2">
      <c r="A220" s="184">
        <v>223</v>
      </c>
      <c r="B220" s="36">
        <v>223</v>
      </c>
      <c r="C220" t="s">
        <v>757</v>
      </c>
      <c r="D220" s="185" t="s">
        <v>758</v>
      </c>
      <c r="E220" s="186">
        <v>6</v>
      </c>
      <c r="F220" s="187"/>
      <c r="G220" s="187"/>
      <c r="H220" s="187"/>
      <c r="I220" s="188" t="s">
        <v>115</v>
      </c>
      <c r="J220" s="188" t="s">
        <v>337</v>
      </c>
      <c r="K220" s="188" t="s">
        <v>337</v>
      </c>
      <c r="L220" s="188" t="s">
        <v>337</v>
      </c>
      <c r="M220" s="188" t="s">
        <v>337</v>
      </c>
      <c r="N220" s="188" t="s">
        <v>337</v>
      </c>
      <c r="O220" s="188" t="s">
        <v>337</v>
      </c>
      <c r="P220" s="189">
        <v>44118</v>
      </c>
      <c r="Q220" s="189" t="s">
        <v>88</v>
      </c>
      <c r="R220" s="194" t="s">
        <v>759</v>
      </c>
      <c r="S220" s="190">
        <v>6</v>
      </c>
      <c r="T220" s="113" t="s">
        <v>98</v>
      </c>
      <c r="U220" s="113">
        <v>117</v>
      </c>
      <c r="V220" s="113">
        <v>21</v>
      </c>
      <c r="W220" s="113">
        <v>15.3</v>
      </c>
      <c r="X220" s="113"/>
      <c r="Y220" s="113"/>
      <c r="Z220" s="191">
        <v>0.86388888888888893</v>
      </c>
      <c r="AA220" s="191">
        <v>0.30902777777777779</v>
      </c>
      <c r="AB220" s="113">
        <v>616</v>
      </c>
      <c r="AC220" s="113">
        <v>577.5</v>
      </c>
      <c r="AD220" s="113">
        <v>94</v>
      </c>
      <c r="AE220" s="113">
        <v>38.5</v>
      </c>
      <c r="AF220" s="113"/>
      <c r="AG220" s="192">
        <v>24.5</v>
      </c>
      <c r="AH220" s="192">
        <v>87.5</v>
      </c>
      <c r="AI220" s="192">
        <v>9.8000000000000007</v>
      </c>
      <c r="AJ220" s="192">
        <v>6.9</v>
      </c>
      <c r="AK220" s="192">
        <v>54</v>
      </c>
      <c r="AL220" s="192">
        <v>19.5</v>
      </c>
      <c r="AM220" s="192">
        <v>19.600000000000001</v>
      </c>
      <c r="AN220" s="192">
        <v>97</v>
      </c>
      <c r="AO220" s="192">
        <v>38</v>
      </c>
      <c r="AP220" s="193">
        <v>3.7</v>
      </c>
      <c r="AQ220" s="192">
        <v>103</v>
      </c>
      <c r="AR220" s="192">
        <v>10.7</v>
      </c>
      <c r="AS220" s="113">
        <v>116.6</v>
      </c>
      <c r="AT220" s="113">
        <v>73.5</v>
      </c>
      <c r="AU220" s="98">
        <v>3.948051948051948</v>
      </c>
      <c r="AV220" s="98">
        <v>4.3324675324675326</v>
      </c>
      <c r="AW220" s="113">
        <v>5</v>
      </c>
      <c r="AX220" s="113">
        <v>0.5</v>
      </c>
      <c r="AY220" s="113">
        <v>0.1</v>
      </c>
      <c r="AZ220" s="113">
        <v>1</v>
      </c>
      <c r="BA220" s="113">
        <v>1</v>
      </c>
      <c r="BB220" s="113">
        <v>4</v>
      </c>
      <c r="BC220" s="113">
        <v>36</v>
      </c>
      <c r="BD220" s="113">
        <v>42</v>
      </c>
      <c r="BE220" s="113">
        <v>11</v>
      </c>
      <c r="BF220" s="113">
        <v>17.5</v>
      </c>
      <c r="BG220" s="113">
        <v>4.4000000000000004</v>
      </c>
      <c r="BH220" s="113">
        <v>4.2</v>
      </c>
      <c r="BI220" s="113">
        <v>4.4000000000000004</v>
      </c>
      <c r="BJ220" s="113">
        <v>6.6</v>
      </c>
      <c r="BK220" s="113">
        <v>3.3</v>
      </c>
      <c r="BL220" s="113">
        <v>5.3</v>
      </c>
      <c r="BM220" s="113">
        <v>13</v>
      </c>
      <c r="BN220" s="113">
        <v>1.4</v>
      </c>
      <c r="BO220" s="113">
        <v>84</v>
      </c>
      <c r="BP220" s="113">
        <v>96.6</v>
      </c>
      <c r="BQ220" s="113">
        <v>1.1000000000000001</v>
      </c>
      <c r="BR220" s="113">
        <v>78</v>
      </c>
      <c r="BS220" s="113">
        <v>123</v>
      </c>
      <c r="BT220" s="113">
        <v>55</v>
      </c>
      <c r="BU220" s="113">
        <v>2.6</v>
      </c>
      <c r="BV220" s="113">
        <v>98.8</v>
      </c>
      <c r="BW220" s="113">
        <v>7.9</v>
      </c>
      <c r="BX220" s="113">
        <v>3.2</v>
      </c>
      <c r="BY220" s="113">
        <v>99.3</v>
      </c>
      <c r="BZ220" s="113">
        <v>99.3</v>
      </c>
      <c r="CA220" s="113">
        <v>100</v>
      </c>
      <c r="CB220" s="113">
        <v>100</v>
      </c>
      <c r="CC220" s="113"/>
      <c r="CD220" s="113"/>
      <c r="CE220" s="113"/>
      <c r="CF220" s="113"/>
      <c r="CG220" s="186"/>
      <c r="CH220" s="186"/>
      <c r="CI220" s="113" t="s">
        <v>129</v>
      </c>
      <c r="CJ220" s="113" t="s">
        <v>129</v>
      </c>
      <c r="CK220" s="113" t="s">
        <v>129</v>
      </c>
    </row>
    <row r="221" spans="1:89" x14ac:dyDescent="0.2">
      <c r="A221" s="184">
        <v>224</v>
      </c>
      <c r="B221" s="36">
        <v>224</v>
      </c>
      <c r="C221" t="s">
        <v>760</v>
      </c>
      <c r="D221" s="185" t="s">
        <v>761</v>
      </c>
      <c r="E221" s="186">
        <v>5</v>
      </c>
      <c r="F221" s="187"/>
      <c r="G221" s="187"/>
      <c r="H221" s="187"/>
      <c r="I221" s="188" t="s">
        <v>95</v>
      </c>
      <c r="J221" s="188" t="s">
        <v>115</v>
      </c>
      <c r="K221" s="188" t="s">
        <v>96</v>
      </c>
      <c r="L221" s="188" t="s">
        <v>93</v>
      </c>
      <c r="M221" s="188" t="s">
        <v>337</v>
      </c>
      <c r="N221" s="188" t="s">
        <v>337</v>
      </c>
      <c r="O221" s="188" t="s">
        <v>337</v>
      </c>
      <c r="P221" s="189">
        <v>44116</v>
      </c>
      <c r="Q221" s="189" t="s">
        <v>88</v>
      </c>
      <c r="R221" s="194" t="s">
        <v>762</v>
      </c>
      <c r="S221" s="190">
        <v>5</v>
      </c>
      <c r="T221" s="113" t="s">
        <v>98</v>
      </c>
      <c r="U221" s="113">
        <v>131</v>
      </c>
      <c r="V221" s="113">
        <v>18</v>
      </c>
      <c r="W221" s="113">
        <v>10.5</v>
      </c>
      <c r="X221" s="113"/>
      <c r="Y221" s="113"/>
      <c r="Z221" s="191">
        <v>0.83333333333333337</v>
      </c>
      <c r="AA221" s="191">
        <v>0.30624999999999997</v>
      </c>
      <c r="AB221" s="113">
        <v>682</v>
      </c>
      <c r="AC221" s="113">
        <v>621</v>
      </c>
      <c r="AD221" s="113">
        <v>91</v>
      </c>
      <c r="AE221" s="113">
        <v>61</v>
      </c>
      <c r="AF221" s="113"/>
      <c r="AG221" s="192">
        <v>29</v>
      </c>
      <c r="AH221" s="192">
        <v>91</v>
      </c>
      <c r="AI221" s="192">
        <v>8.9</v>
      </c>
      <c r="AJ221" s="192">
        <v>14.3</v>
      </c>
      <c r="AK221" s="192">
        <v>45.7</v>
      </c>
      <c r="AL221" s="192">
        <v>14.3</v>
      </c>
      <c r="AM221" s="192">
        <v>25.8</v>
      </c>
      <c r="AN221" s="192">
        <v>103</v>
      </c>
      <c r="AO221" s="192">
        <v>37</v>
      </c>
      <c r="AP221" s="193">
        <v>3.3</v>
      </c>
      <c r="AQ221" s="192">
        <v>107</v>
      </c>
      <c r="AR221" s="192">
        <v>10.3</v>
      </c>
      <c r="AS221" s="113">
        <v>128.80000000000001</v>
      </c>
      <c r="AT221" s="113">
        <v>60</v>
      </c>
      <c r="AU221" s="98">
        <v>3.57487922705314</v>
      </c>
      <c r="AV221" s="98">
        <v>3.893719806763285</v>
      </c>
      <c r="AW221" s="113">
        <v>123</v>
      </c>
      <c r="AX221" s="113">
        <v>11.9</v>
      </c>
      <c r="AY221" s="113">
        <v>3.5</v>
      </c>
      <c r="AZ221" s="113">
        <v>4</v>
      </c>
      <c r="BA221" s="113">
        <v>1</v>
      </c>
      <c r="BB221" s="113">
        <v>2</v>
      </c>
      <c r="BC221" s="113">
        <v>24</v>
      </c>
      <c r="BD221" s="113">
        <v>29</v>
      </c>
      <c r="BE221" s="173">
        <v>14.7</v>
      </c>
      <c r="BF221" s="113">
        <v>15.1</v>
      </c>
      <c r="BG221" s="113">
        <v>2.8</v>
      </c>
      <c r="BH221" s="113">
        <v>4.5</v>
      </c>
      <c r="BI221" s="113">
        <v>2.2000000000000002</v>
      </c>
      <c r="BJ221" s="113">
        <v>6</v>
      </c>
      <c r="BK221" s="113">
        <v>1.5</v>
      </c>
      <c r="BL221" s="113">
        <v>3.2</v>
      </c>
      <c r="BM221" s="113">
        <v>11</v>
      </c>
      <c r="BN221" s="113">
        <v>1.1000000000000001</v>
      </c>
      <c r="BO221" s="113">
        <v>79</v>
      </c>
      <c r="BP221" s="113">
        <v>97.2</v>
      </c>
      <c r="BQ221" s="113">
        <v>0.1</v>
      </c>
      <c r="BR221" s="113">
        <v>77</v>
      </c>
      <c r="BS221" s="113">
        <v>108</v>
      </c>
      <c r="BT221" s="113">
        <v>48</v>
      </c>
      <c r="BU221" s="113">
        <v>2.1</v>
      </c>
      <c r="BV221" s="113">
        <v>64.7</v>
      </c>
      <c r="BW221" s="113">
        <v>2.9</v>
      </c>
      <c r="BX221" s="113">
        <v>3.9</v>
      </c>
      <c r="BY221" s="113">
        <v>63.4</v>
      </c>
      <c r="BZ221" s="113">
        <v>97.6</v>
      </c>
      <c r="CA221" s="113">
        <v>63.4</v>
      </c>
      <c r="CB221" s="113">
        <v>100</v>
      </c>
      <c r="CC221" s="113"/>
      <c r="CD221" s="113"/>
      <c r="CE221" s="113"/>
      <c r="CF221" s="113"/>
      <c r="CG221" s="186"/>
      <c r="CH221" s="186"/>
      <c r="CI221" s="113">
        <v>6</v>
      </c>
      <c r="CJ221" s="113">
        <v>6</v>
      </c>
      <c r="CK221" s="113">
        <v>5</v>
      </c>
    </row>
    <row r="222" spans="1:89" x14ac:dyDescent="0.2">
      <c r="A222" s="184">
        <v>225</v>
      </c>
      <c r="B222" s="36">
        <v>225</v>
      </c>
      <c r="C222" t="s">
        <v>763</v>
      </c>
      <c r="D222" s="185" t="s">
        <v>764</v>
      </c>
      <c r="E222" s="186">
        <v>6</v>
      </c>
      <c r="F222" s="187" t="s">
        <v>110</v>
      </c>
      <c r="G222" s="187" t="s">
        <v>111</v>
      </c>
      <c r="H222" s="187"/>
      <c r="I222" s="188" t="s">
        <v>235</v>
      </c>
      <c r="J222" s="188" t="s">
        <v>93</v>
      </c>
      <c r="K222" s="188" t="s">
        <v>139</v>
      </c>
      <c r="L222" s="188" t="s">
        <v>228</v>
      </c>
      <c r="M222" s="188" t="s">
        <v>115</v>
      </c>
      <c r="N222" s="188" t="s">
        <v>96</v>
      </c>
      <c r="O222" s="188" t="s">
        <v>337</v>
      </c>
      <c r="P222" s="189">
        <v>44106</v>
      </c>
      <c r="Q222" s="189" t="s">
        <v>88</v>
      </c>
      <c r="R222" s="194" t="s">
        <v>765</v>
      </c>
      <c r="S222" s="190">
        <v>6</v>
      </c>
      <c r="T222" s="113" t="s">
        <v>98</v>
      </c>
      <c r="U222" s="113">
        <v>130</v>
      </c>
      <c r="V222" s="113">
        <v>19</v>
      </c>
      <c r="W222" s="113">
        <v>11.2</v>
      </c>
      <c r="X222" s="113"/>
      <c r="Y222" s="113"/>
      <c r="Z222" s="191">
        <v>0.86458333333333337</v>
      </c>
      <c r="AA222" s="191">
        <v>0.34652777777777777</v>
      </c>
      <c r="AB222" s="113">
        <v>684</v>
      </c>
      <c r="AC222" s="113">
        <v>645.5</v>
      </c>
      <c r="AD222" s="113">
        <v>94</v>
      </c>
      <c r="AE222" s="113">
        <v>38.5</v>
      </c>
      <c r="AF222" s="113"/>
      <c r="AG222" s="192">
        <v>9.9</v>
      </c>
      <c r="AH222" s="192">
        <v>115</v>
      </c>
      <c r="AI222" s="192">
        <v>7</v>
      </c>
      <c r="AJ222" s="192">
        <v>8.9</v>
      </c>
      <c r="AK222" s="192">
        <v>47.1</v>
      </c>
      <c r="AL222" s="192">
        <v>17.8</v>
      </c>
      <c r="AM222" s="192">
        <v>26.2</v>
      </c>
      <c r="AN222" s="192">
        <v>107</v>
      </c>
      <c r="AO222" s="192">
        <v>39</v>
      </c>
      <c r="AP222" s="193">
        <v>3.4</v>
      </c>
      <c r="AQ222" s="192">
        <v>170</v>
      </c>
      <c r="AR222" s="192">
        <v>15.8</v>
      </c>
      <c r="AS222" s="113">
        <v>133.19999999999999</v>
      </c>
      <c r="AT222" s="113">
        <v>64.900000000000006</v>
      </c>
      <c r="AU222" s="98">
        <v>3.6250968241673123</v>
      </c>
      <c r="AV222" s="98">
        <v>3.9411309062742061</v>
      </c>
      <c r="AW222" s="113">
        <v>63</v>
      </c>
      <c r="AX222" s="113">
        <v>5.9</v>
      </c>
      <c r="AY222" s="113">
        <v>1.3</v>
      </c>
      <c r="AZ222" s="113">
        <v>11</v>
      </c>
      <c r="BA222" s="113">
        <v>1</v>
      </c>
      <c r="BB222" s="113">
        <v>8</v>
      </c>
      <c r="BC222" s="113">
        <v>62</v>
      </c>
      <c r="BD222" s="113">
        <v>82</v>
      </c>
      <c r="BE222" s="173">
        <v>10.3</v>
      </c>
      <c r="BF222" s="113">
        <v>18</v>
      </c>
      <c r="BG222" s="113">
        <v>7.6</v>
      </c>
      <c r="BH222" s="113">
        <v>4.5999999999999996</v>
      </c>
      <c r="BI222" s="113">
        <v>8.6999999999999993</v>
      </c>
      <c r="BJ222" s="113">
        <v>5.3</v>
      </c>
      <c r="BK222" s="113">
        <v>12</v>
      </c>
      <c r="BL222" s="113">
        <v>10.1</v>
      </c>
      <c r="BM222" s="113">
        <v>55</v>
      </c>
      <c r="BN222" s="113">
        <v>5.0999999999999996</v>
      </c>
      <c r="BO222" s="113">
        <v>80</v>
      </c>
      <c r="BP222" s="113">
        <v>96.2</v>
      </c>
      <c r="BQ222" s="113">
        <v>0.4</v>
      </c>
      <c r="BR222" s="113">
        <v>74</v>
      </c>
      <c r="BS222" s="113">
        <v>133</v>
      </c>
      <c r="BT222" s="113">
        <v>32</v>
      </c>
      <c r="BU222" s="113">
        <v>1.1000000000000001</v>
      </c>
      <c r="BV222" s="113">
        <v>100</v>
      </c>
      <c r="BW222" s="113">
        <v>8.1</v>
      </c>
      <c r="BX222" s="113">
        <v>3.9</v>
      </c>
      <c r="BY222" s="113">
        <v>93.4</v>
      </c>
      <c r="BZ222" s="113">
        <v>93.4</v>
      </c>
      <c r="CA222" s="113">
        <v>99.3</v>
      </c>
      <c r="CB222" s="113">
        <v>100</v>
      </c>
      <c r="CC222" s="113"/>
      <c r="CD222" s="113"/>
      <c r="CE222" s="113"/>
      <c r="CF222" s="113"/>
      <c r="CG222" s="186"/>
      <c r="CH222" s="186"/>
      <c r="CI222" s="113">
        <v>10</v>
      </c>
      <c r="CJ222" s="113">
        <v>10</v>
      </c>
      <c r="CK222" s="113">
        <v>0</v>
      </c>
    </row>
    <row r="223" spans="1:89" x14ac:dyDescent="0.2">
      <c r="A223" s="184">
        <v>226</v>
      </c>
      <c r="B223" s="36">
        <v>226</v>
      </c>
      <c r="C223" t="s">
        <v>766</v>
      </c>
      <c r="D223" s="185" t="s">
        <v>767</v>
      </c>
      <c r="E223" s="186">
        <v>8</v>
      </c>
      <c r="F223" s="187"/>
      <c r="G223" s="187"/>
      <c r="H223" s="187"/>
      <c r="I223" s="188" t="s">
        <v>235</v>
      </c>
      <c r="J223" s="188" t="s">
        <v>139</v>
      </c>
      <c r="K223" s="188" t="s">
        <v>115</v>
      </c>
      <c r="L223" s="188" t="s">
        <v>93</v>
      </c>
      <c r="M223" s="188" t="s">
        <v>337</v>
      </c>
      <c r="N223" s="188" t="s">
        <v>337</v>
      </c>
      <c r="O223" s="188" t="s">
        <v>337</v>
      </c>
      <c r="P223" s="189">
        <v>44102</v>
      </c>
      <c r="Q223" s="189" t="s">
        <v>88</v>
      </c>
      <c r="R223" s="194" t="s">
        <v>768</v>
      </c>
      <c r="S223" s="190">
        <v>8</v>
      </c>
      <c r="T223" s="113" t="s">
        <v>98</v>
      </c>
      <c r="U223" s="113">
        <v>138</v>
      </c>
      <c r="V223" s="113">
        <v>38</v>
      </c>
      <c r="W223" s="113">
        <v>20</v>
      </c>
      <c r="X223" s="113"/>
      <c r="Y223" s="113"/>
      <c r="Z223" s="191">
        <v>0.84722222222222221</v>
      </c>
      <c r="AA223" s="191">
        <v>0.29305555555555557</v>
      </c>
      <c r="AB223" s="113">
        <v>636</v>
      </c>
      <c r="AC223" s="113">
        <v>613</v>
      </c>
      <c r="AD223" s="113">
        <v>96</v>
      </c>
      <c r="AE223" s="113">
        <v>23.1</v>
      </c>
      <c r="AF223" s="113"/>
      <c r="AG223" s="192">
        <v>5.7</v>
      </c>
      <c r="AH223" s="192">
        <v>105.5</v>
      </c>
      <c r="AI223" s="192">
        <v>4.5</v>
      </c>
      <c r="AJ223" s="192">
        <v>2.5</v>
      </c>
      <c r="AK223" s="192">
        <v>52</v>
      </c>
      <c r="AL223" s="192">
        <v>24.1</v>
      </c>
      <c r="AM223" s="192">
        <v>21.4</v>
      </c>
      <c r="AN223" s="192">
        <v>75</v>
      </c>
      <c r="AO223" s="192">
        <v>19</v>
      </c>
      <c r="AP223" s="193">
        <v>1.8</v>
      </c>
      <c r="AQ223" s="192">
        <v>128</v>
      </c>
      <c r="AR223" s="192">
        <v>12.5</v>
      </c>
      <c r="AS223" s="113">
        <v>96.4</v>
      </c>
      <c r="AT223" s="113">
        <v>76.099999999999994</v>
      </c>
      <c r="AU223" s="98">
        <v>1.8597063621533443</v>
      </c>
      <c r="AV223" s="98">
        <v>2.0358890701468191</v>
      </c>
      <c r="AW223" s="113">
        <v>0</v>
      </c>
      <c r="AX223" s="113">
        <v>0</v>
      </c>
      <c r="AY223" s="113">
        <v>0</v>
      </c>
      <c r="AZ223" s="113">
        <v>6</v>
      </c>
      <c r="BA223" s="113">
        <v>0</v>
      </c>
      <c r="BB223" s="113">
        <v>7</v>
      </c>
      <c r="BC223" s="113">
        <v>57</v>
      </c>
      <c r="BD223" s="113">
        <v>70</v>
      </c>
      <c r="BE223" s="113">
        <v>13</v>
      </c>
      <c r="BF223" s="113">
        <v>20.6</v>
      </c>
      <c r="BG223" s="113">
        <v>6.9</v>
      </c>
      <c r="BH223" s="113">
        <v>9.1999999999999993</v>
      </c>
      <c r="BI223" s="113">
        <v>6.2</v>
      </c>
      <c r="BJ223" s="113">
        <v>6.2</v>
      </c>
      <c r="BK223" s="113">
        <v>7.7</v>
      </c>
      <c r="BL223" s="113">
        <v>6.3</v>
      </c>
      <c r="BM223" s="113">
        <v>22</v>
      </c>
      <c r="BN223" s="113">
        <v>2.2000000000000002</v>
      </c>
      <c r="BO223" s="113">
        <v>91</v>
      </c>
      <c r="BP223" s="113">
        <v>97.8</v>
      </c>
      <c r="BQ223" s="113">
        <v>0</v>
      </c>
      <c r="BR223" s="113">
        <v>69</v>
      </c>
      <c r="BS223" s="113">
        <v>110</v>
      </c>
      <c r="BT223" s="113">
        <v>53</v>
      </c>
      <c r="BU223" s="113">
        <v>0.8</v>
      </c>
      <c r="BV223" s="113">
        <v>100</v>
      </c>
      <c r="BW223" s="113">
        <v>3.1</v>
      </c>
      <c r="BX223" s="113">
        <v>3.3</v>
      </c>
      <c r="BY223" s="113">
        <v>97.9</v>
      </c>
      <c r="BZ223" s="113">
        <v>99.7</v>
      </c>
      <c r="CA223" s="113">
        <v>97.9</v>
      </c>
      <c r="CB223" s="113">
        <v>100</v>
      </c>
      <c r="CC223" s="113"/>
      <c r="CD223" s="113"/>
      <c r="CE223" s="113"/>
      <c r="CF223" s="113"/>
      <c r="CG223" s="186"/>
      <c r="CH223" s="186"/>
      <c r="CI223" s="113">
        <v>10</v>
      </c>
      <c r="CJ223" s="113">
        <v>10</v>
      </c>
      <c r="CK223" s="173">
        <v>0</v>
      </c>
    </row>
    <row r="224" spans="1:89" x14ac:dyDescent="0.2">
      <c r="A224" s="184">
        <v>227</v>
      </c>
      <c r="B224" s="36">
        <v>227</v>
      </c>
      <c r="C224" t="s">
        <v>769</v>
      </c>
      <c r="D224" s="185" t="s">
        <v>770</v>
      </c>
      <c r="E224" s="186">
        <v>8</v>
      </c>
      <c r="F224" s="187"/>
      <c r="G224" s="187"/>
      <c r="H224" s="187"/>
      <c r="I224" s="188" t="s">
        <v>87</v>
      </c>
      <c r="J224" s="188" t="s">
        <v>93</v>
      </c>
      <c r="K224" s="188" t="s">
        <v>96</v>
      </c>
      <c r="L224" s="188" t="s">
        <v>337</v>
      </c>
      <c r="M224" s="188" t="s">
        <v>337</v>
      </c>
      <c r="N224" s="188" t="s">
        <v>337</v>
      </c>
      <c r="O224" s="188" t="s">
        <v>337</v>
      </c>
      <c r="P224" s="189">
        <v>44099</v>
      </c>
      <c r="Q224" s="189" t="s">
        <v>88</v>
      </c>
      <c r="R224" s="194" t="s">
        <v>771</v>
      </c>
      <c r="S224" s="190">
        <v>8</v>
      </c>
      <c r="T224" s="113" t="s">
        <v>98</v>
      </c>
      <c r="U224" s="113">
        <v>130</v>
      </c>
      <c r="V224" s="113">
        <v>30</v>
      </c>
      <c r="W224" s="113">
        <v>17.8</v>
      </c>
      <c r="X224" s="113"/>
      <c r="Y224" s="113"/>
      <c r="Z224" s="191">
        <v>0.91666666666666663</v>
      </c>
      <c r="AA224" s="191">
        <v>0.33402777777777781</v>
      </c>
      <c r="AB224" s="113">
        <v>570</v>
      </c>
      <c r="AC224" s="113">
        <v>549.5</v>
      </c>
      <c r="AD224" s="113">
        <v>96</v>
      </c>
      <c r="AE224" s="113">
        <v>21.5</v>
      </c>
      <c r="AF224" s="113"/>
      <c r="AG224" s="192">
        <v>30.5</v>
      </c>
      <c r="AH224" s="192">
        <v>65.5</v>
      </c>
      <c r="AI224" s="192">
        <v>8.6</v>
      </c>
      <c r="AJ224" s="192">
        <v>2.8</v>
      </c>
      <c r="AK224" s="192">
        <v>61</v>
      </c>
      <c r="AL224" s="192">
        <v>12.6</v>
      </c>
      <c r="AM224" s="192">
        <v>23.6</v>
      </c>
      <c r="AN224" s="192">
        <v>76</v>
      </c>
      <c r="AO224" s="192">
        <v>29</v>
      </c>
      <c r="AP224" s="193">
        <v>3.1</v>
      </c>
      <c r="AQ224" s="192">
        <v>174</v>
      </c>
      <c r="AR224" s="192">
        <v>19</v>
      </c>
      <c r="AS224" s="113">
        <v>99.6</v>
      </c>
      <c r="AT224" s="113">
        <v>73.599999999999994</v>
      </c>
      <c r="AU224" s="98">
        <v>3.1665150136487714</v>
      </c>
      <c r="AV224" s="98">
        <v>3.5050045495905366</v>
      </c>
      <c r="AW224" s="113">
        <v>109</v>
      </c>
      <c r="AX224" s="113">
        <v>11.9</v>
      </c>
      <c r="AY224" s="113">
        <v>4.0999999999999996</v>
      </c>
      <c r="AZ224" s="113">
        <v>2</v>
      </c>
      <c r="BA224" s="113">
        <v>0</v>
      </c>
      <c r="BB224" s="113">
        <v>2</v>
      </c>
      <c r="BC224" s="113">
        <v>26</v>
      </c>
      <c r="BD224" s="113">
        <v>30</v>
      </c>
      <c r="BE224" s="173">
        <v>10.7</v>
      </c>
      <c r="BF224" s="113">
        <v>15.3</v>
      </c>
      <c r="BG224" s="113">
        <v>3.3</v>
      </c>
      <c r="BH224" s="113">
        <v>4.5999999999999996</v>
      </c>
      <c r="BI224" s="113">
        <v>2.9</v>
      </c>
      <c r="BJ224" s="113">
        <v>1.8</v>
      </c>
      <c r="BK224" s="113">
        <v>4.2</v>
      </c>
      <c r="BL224" s="113">
        <v>2.9</v>
      </c>
      <c r="BM224" s="113">
        <v>21</v>
      </c>
      <c r="BN224" s="113">
        <v>2.2999999999999998</v>
      </c>
      <c r="BO224" s="113">
        <v>86</v>
      </c>
      <c r="BP224" s="113">
        <v>96.7</v>
      </c>
      <c r="BQ224" s="113">
        <v>0</v>
      </c>
      <c r="BR224" s="113">
        <v>71</v>
      </c>
      <c r="BS224" s="113">
        <v>115</v>
      </c>
      <c r="BT224" s="113">
        <v>52</v>
      </c>
      <c r="BU224" s="113">
        <v>4.8</v>
      </c>
      <c r="BV224" s="113">
        <v>99.4</v>
      </c>
      <c r="BW224" s="113">
        <v>6.7</v>
      </c>
      <c r="BX224" s="113">
        <v>3.7</v>
      </c>
      <c r="BY224" s="113">
        <v>99.4</v>
      </c>
      <c r="BZ224" s="113">
        <v>99.4</v>
      </c>
      <c r="CA224" s="113">
        <v>100</v>
      </c>
      <c r="CB224" s="113">
        <v>100</v>
      </c>
      <c r="CC224" s="113"/>
      <c r="CD224" s="113"/>
      <c r="CE224" s="113" t="s">
        <v>79</v>
      </c>
      <c r="CF224" s="113"/>
      <c r="CG224" s="186"/>
      <c r="CH224" s="186"/>
      <c r="CI224" s="113">
        <v>10</v>
      </c>
      <c r="CJ224" s="113">
        <v>10</v>
      </c>
      <c r="CK224" s="173">
        <v>0</v>
      </c>
    </row>
    <row r="225" spans="1:89" x14ac:dyDescent="0.2">
      <c r="A225" s="184">
        <v>228</v>
      </c>
      <c r="B225" s="36">
        <v>228</v>
      </c>
      <c r="C225" t="s">
        <v>772</v>
      </c>
      <c r="D225" s="185" t="s">
        <v>773</v>
      </c>
      <c r="E225" s="186">
        <v>11</v>
      </c>
      <c r="F225" s="187"/>
      <c r="G225" s="187"/>
      <c r="H225" s="187"/>
      <c r="I225" s="188" t="s">
        <v>235</v>
      </c>
      <c r="J225" s="188" t="s">
        <v>96</v>
      </c>
      <c r="K225" s="188" t="s">
        <v>337</v>
      </c>
      <c r="L225" s="188" t="s">
        <v>337</v>
      </c>
      <c r="M225" s="188" t="s">
        <v>337</v>
      </c>
      <c r="N225" s="188" t="s">
        <v>337</v>
      </c>
      <c r="O225" s="188" t="s">
        <v>337</v>
      </c>
      <c r="P225" s="189">
        <v>44099</v>
      </c>
      <c r="Q225" s="189" t="s">
        <v>88</v>
      </c>
      <c r="R225" s="194" t="s">
        <v>774</v>
      </c>
      <c r="S225" s="190">
        <v>11</v>
      </c>
      <c r="T225" s="113" t="s">
        <v>90</v>
      </c>
      <c r="U225" s="113">
        <v>165</v>
      </c>
      <c r="V225" s="113">
        <v>79</v>
      </c>
      <c r="W225" s="113">
        <v>29</v>
      </c>
      <c r="X225" s="113"/>
      <c r="Y225" s="113"/>
      <c r="Z225" s="191">
        <v>0.94374999999999998</v>
      </c>
      <c r="AA225" s="191">
        <v>0.3979166666666667</v>
      </c>
      <c r="AB225" s="113">
        <v>654.5</v>
      </c>
      <c r="AC225" s="113">
        <v>631.5</v>
      </c>
      <c r="AD225" s="113">
        <v>96</v>
      </c>
      <c r="AE225" s="113">
        <v>23</v>
      </c>
      <c r="AF225" s="113"/>
      <c r="AG225" s="192">
        <v>7.5</v>
      </c>
      <c r="AH225" s="192">
        <v>168.5</v>
      </c>
      <c r="AI225" s="192">
        <v>3.5</v>
      </c>
      <c r="AJ225" s="192">
        <v>3.3</v>
      </c>
      <c r="AK225" s="192">
        <v>51.5</v>
      </c>
      <c r="AL225" s="192">
        <v>21.2</v>
      </c>
      <c r="AM225" s="192">
        <v>24</v>
      </c>
      <c r="AN225" s="192">
        <v>78</v>
      </c>
      <c r="AO225" s="192">
        <v>21</v>
      </c>
      <c r="AP225" s="193">
        <v>1.9</v>
      </c>
      <c r="AQ225" s="192">
        <v>60</v>
      </c>
      <c r="AR225" s="192">
        <v>5.7</v>
      </c>
      <c r="AS225" s="113">
        <v>102</v>
      </c>
      <c r="AT225" s="113">
        <v>72.7</v>
      </c>
      <c r="AU225" s="98">
        <v>1.995249406175772</v>
      </c>
      <c r="AV225" s="98">
        <v>2.1757719714964372</v>
      </c>
      <c r="AW225" s="113">
        <v>10</v>
      </c>
      <c r="AX225" s="113">
        <v>1</v>
      </c>
      <c r="AY225" s="113">
        <v>0.4</v>
      </c>
      <c r="AZ225" s="113">
        <v>5</v>
      </c>
      <c r="BA225" s="113">
        <v>12</v>
      </c>
      <c r="BB225" s="113">
        <v>2</v>
      </c>
      <c r="BC225" s="113">
        <v>39</v>
      </c>
      <c r="BD225" s="113">
        <v>58</v>
      </c>
      <c r="BE225" s="173">
        <v>11.9</v>
      </c>
      <c r="BF225" s="113">
        <v>16</v>
      </c>
      <c r="BG225" s="113">
        <v>5.5</v>
      </c>
      <c r="BH225" s="113">
        <v>16.2</v>
      </c>
      <c r="BI225" s="113">
        <v>2.1</v>
      </c>
      <c r="BJ225" s="113">
        <v>24.8</v>
      </c>
      <c r="BK225" s="113">
        <v>2.7</v>
      </c>
      <c r="BL225" s="113">
        <v>2.7</v>
      </c>
      <c r="BM225" s="113">
        <v>49</v>
      </c>
      <c r="BN225" s="113">
        <v>4.7</v>
      </c>
      <c r="BO225" s="113">
        <v>72</v>
      </c>
      <c r="BP225" s="113">
        <v>96.8</v>
      </c>
      <c r="BQ225" s="113">
        <v>0.4</v>
      </c>
      <c r="BR225" s="113">
        <v>74</v>
      </c>
      <c r="BS225" s="113">
        <v>100</v>
      </c>
      <c r="BT225" s="113">
        <v>53</v>
      </c>
      <c r="BU225" s="113">
        <v>210</v>
      </c>
      <c r="BV225" s="113">
        <v>63.3</v>
      </c>
      <c r="BW225" s="113">
        <v>32.4</v>
      </c>
      <c r="BX225" s="113">
        <v>6.6</v>
      </c>
      <c r="BY225" s="113">
        <v>99.6</v>
      </c>
      <c r="BZ225" s="113">
        <v>99.6</v>
      </c>
      <c r="CA225" s="113">
        <v>100</v>
      </c>
      <c r="CB225" s="113">
        <v>100</v>
      </c>
      <c r="CC225" s="113"/>
      <c r="CD225" s="113"/>
      <c r="CE225" s="113"/>
      <c r="CF225" s="113"/>
      <c r="CG225" s="186"/>
      <c r="CH225" s="186"/>
      <c r="CI225" s="113">
        <v>10</v>
      </c>
      <c r="CJ225" s="113">
        <v>10</v>
      </c>
      <c r="CK225" s="173">
        <v>0</v>
      </c>
    </row>
    <row r="226" spans="1:89" x14ac:dyDescent="0.2">
      <c r="A226" s="184">
        <v>229</v>
      </c>
      <c r="B226" s="36">
        <v>229</v>
      </c>
      <c r="C226" t="s">
        <v>775</v>
      </c>
      <c r="D226" s="185" t="s">
        <v>776</v>
      </c>
      <c r="E226" s="186">
        <v>11</v>
      </c>
      <c r="F226" s="187"/>
      <c r="G226" s="187"/>
      <c r="H226" s="187"/>
      <c r="I226" s="188" t="s">
        <v>94</v>
      </c>
      <c r="J226" s="188" t="s">
        <v>337</v>
      </c>
      <c r="K226" s="188" t="s">
        <v>337</v>
      </c>
      <c r="L226" s="188" t="s">
        <v>337</v>
      </c>
      <c r="M226" s="188" t="s">
        <v>337</v>
      </c>
      <c r="N226" s="188" t="s">
        <v>337</v>
      </c>
      <c r="O226" s="188" t="s">
        <v>337</v>
      </c>
      <c r="P226" s="189">
        <v>44092</v>
      </c>
      <c r="Q226" s="189" t="s">
        <v>88</v>
      </c>
      <c r="R226" s="194" t="s">
        <v>777</v>
      </c>
      <c r="S226" s="190">
        <v>11</v>
      </c>
      <c r="T226" s="113" t="s">
        <v>90</v>
      </c>
      <c r="U226" s="113"/>
      <c r="V226" s="113">
        <v>75</v>
      </c>
      <c r="W226" s="113"/>
      <c r="X226" s="113"/>
      <c r="Y226" s="113"/>
      <c r="Z226" s="191">
        <v>0.93055555555555547</v>
      </c>
      <c r="AA226" s="191">
        <v>0.31041666666666667</v>
      </c>
      <c r="AB226" s="113">
        <v>547.1</v>
      </c>
      <c r="AC226" s="113">
        <v>512.5</v>
      </c>
      <c r="AD226" s="113">
        <v>94</v>
      </c>
      <c r="AE226" s="113">
        <v>34.6</v>
      </c>
      <c r="AF226" s="113"/>
      <c r="AG226" s="192">
        <v>7.6</v>
      </c>
      <c r="AH226" s="192">
        <v>69.099999999999994</v>
      </c>
      <c r="AI226" s="192">
        <v>6.3</v>
      </c>
      <c r="AJ226" s="192">
        <v>8.5</v>
      </c>
      <c r="AK226" s="192">
        <v>44.5</v>
      </c>
      <c r="AL226" s="192">
        <v>20.9</v>
      </c>
      <c r="AM226" s="192">
        <v>26.1</v>
      </c>
      <c r="AN226" s="192">
        <v>85</v>
      </c>
      <c r="AO226" s="192">
        <v>29</v>
      </c>
      <c r="AP226" s="193">
        <v>3.2</v>
      </c>
      <c r="AQ226" s="192">
        <v>56</v>
      </c>
      <c r="AR226" s="192">
        <v>6.6</v>
      </c>
      <c r="AS226" s="113">
        <v>111.1</v>
      </c>
      <c r="AT226" s="113">
        <v>65.400000000000006</v>
      </c>
      <c r="AU226" s="98">
        <v>3.3951219512195121</v>
      </c>
      <c r="AV226" s="98">
        <v>3.7697560975609758</v>
      </c>
      <c r="AW226" s="113">
        <v>6</v>
      </c>
      <c r="AX226" s="113">
        <v>0.7</v>
      </c>
      <c r="AY226" s="113">
        <v>0.4</v>
      </c>
      <c r="AZ226" s="113">
        <v>0</v>
      </c>
      <c r="BA226" s="113">
        <v>1</v>
      </c>
      <c r="BB226" s="113">
        <v>0</v>
      </c>
      <c r="BC226" s="113">
        <v>12</v>
      </c>
      <c r="BD226" s="113">
        <v>13</v>
      </c>
      <c r="BE226" s="173">
        <v>7.8</v>
      </c>
      <c r="BF226" s="113">
        <v>19</v>
      </c>
      <c r="BG226" s="113">
        <v>1.5</v>
      </c>
      <c r="BH226" s="113">
        <v>0</v>
      </c>
      <c r="BI226" s="113">
        <v>2.1</v>
      </c>
      <c r="BJ226" s="113">
        <v>1.4</v>
      </c>
      <c r="BK226" s="113">
        <v>1.5</v>
      </c>
      <c r="BL226" s="113">
        <v>1.8</v>
      </c>
      <c r="BM226" s="113">
        <v>9</v>
      </c>
      <c r="BN226" s="113">
        <v>1.1000000000000001</v>
      </c>
      <c r="BO226" s="113">
        <v>69</v>
      </c>
      <c r="BP226" s="113">
        <v>95.3</v>
      </c>
      <c r="BQ226" s="113">
        <v>3.2</v>
      </c>
      <c r="BR226" s="113">
        <v>65</v>
      </c>
      <c r="BS226" s="113">
        <v>98</v>
      </c>
      <c r="BT226" s="113">
        <v>47</v>
      </c>
      <c r="BU226" s="113">
        <v>87.3</v>
      </c>
      <c r="BV226" s="113">
        <v>23</v>
      </c>
      <c r="BW226" s="113">
        <v>13.9</v>
      </c>
      <c r="BX226" s="113">
        <v>3.6</v>
      </c>
      <c r="BY226" s="113">
        <v>97.6</v>
      </c>
      <c r="BZ226" s="113">
        <v>99.6</v>
      </c>
      <c r="CA226" s="113">
        <v>97.6</v>
      </c>
      <c r="CB226" s="113">
        <v>100</v>
      </c>
      <c r="CC226" s="113"/>
      <c r="CD226" s="113"/>
      <c r="CE226" s="113"/>
      <c r="CF226" s="113"/>
      <c r="CG226" s="186"/>
      <c r="CH226" s="186"/>
      <c r="CI226" s="113">
        <v>10</v>
      </c>
      <c r="CJ226" s="113">
        <v>10</v>
      </c>
      <c r="CK226" s="173">
        <v>0</v>
      </c>
    </row>
    <row r="227" spans="1:89" x14ac:dyDescent="0.2">
      <c r="A227" s="184">
        <v>230</v>
      </c>
      <c r="B227" s="36">
        <v>230</v>
      </c>
      <c r="C227" t="s">
        <v>778</v>
      </c>
      <c r="D227" s="185" t="s">
        <v>779</v>
      </c>
      <c r="E227" s="186">
        <v>14</v>
      </c>
      <c r="F227" s="187"/>
      <c r="G227" s="187"/>
      <c r="H227" s="187"/>
      <c r="I227" s="188" t="s">
        <v>87</v>
      </c>
      <c r="J227" s="188" t="s">
        <v>94</v>
      </c>
      <c r="K227" s="188" t="s">
        <v>337</v>
      </c>
      <c r="L227" s="188" t="s">
        <v>337</v>
      </c>
      <c r="M227" s="188" t="s">
        <v>337</v>
      </c>
      <c r="N227" s="188" t="s">
        <v>337</v>
      </c>
      <c r="O227" s="188" t="s">
        <v>337</v>
      </c>
      <c r="P227" s="189">
        <v>44085</v>
      </c>
      <c r="Q227" s="189" t="s">
        <v>88</v>
      </c>
      <c r="R227" s="194" t="s">
        <v>780</v>
      </c>
      <c r="S227" s="190">
        <v>14</v>
      </c>
      <c r="T227" s="113" t="s">
        <v>98</v>
      </c>
      <c r="U227" s="113">
        <v>167</v>
      </c>
      <c r="V227" s="113">
        <v>84</v>
      </c>
      <c r="W227" s="113">
        <v>30.1</v>
      </c>
      <c r="X227" s="113"/>
      <c r="Y227" s="113"/>
      <c r="Z227" s="191">
        <v>0.94652777777777775</v>
      </c>
      <c r="AA227" s="191">
        <v>0.38055555555555554</v>
      </c>
      <c r="AB227" s="113">
        <v>624.29999999999995</v>
      </c>
      <c r="AC227" s="113">
        <v>611</v>
      </c>
      <c r="AD227" s="113">
        <v>98</v>
      </c>
      <c r="AE227" s="113">
        <v>13.3</v>
      </c>
      <c r="AF227" s="113"/>
      <c r="AG227" s="192">
        <v>0.1</v>
      </c>
      <c r="AH227" s="192">
        <v>86.5</v>
      </c>
      <c r="AI227" s="192">
        <v>2.1</v>
      </c>
      <c r="AJ227" s="192">
        <v>3.4</v>
      </c>
      <c r="AK227" s="192">
        <v>53.8</v>
      </c>
      <c r="AL227" s="192">
        <v>19.600000000000001</v>
      </c>
      <c r="AM227" s="192">
        <v>23.2</v>
      </c>
      <c r="AN227" s="192">
        <v>68</v>
      </c>
      <c r="AO227" s="192">
        <v>14</v>
      </c>
      <c r="AP227" s="193">
        <v>1.3</v>
      </c>
      <c r="AQ227" s="192">
        <v>81</v>
      </c>
      <c r="AR227" s="192">
        <v>8</v>
      </c>
      <c r="AS227" s="113">
        <v>91.2</v>
      </c>
      <c r="AT227" s="113">
        <v>73.400000000000006</v>
      </c>
      <c r="AU227" s="98">
        <v>1.3747954173486088</v>
      </c>
      <c r="AV227" s="98">
        <v>1.5024549918166938</v>
      </c>
      <c r="AW227" s="113">
        <v>4</v>
      </c>
      <c r="AX227" s="113">
        <v>0.2</v>
      </c>
      <c r="AY227" s="113">
        <v>0</v>
      </c>
      <c r="AZ227" s="113">
        <v>4</v>
      </c>
      <c r="BA227" s="113">
        <v>0</v>
      </c>
      <c r="BB227" s="113">
        <v>4</v>
      </c>
      <c r="BC227" s="113">
        <v>59</v>
      </c>
      <c r="BD227" s="113">
        <v>62</v>
      </c>
      <c r="BE227" s="173">
        <v>11.8</v>
      </c>
      <c r="BF227" s="113">
        <v>25.2</v>
      </c>
      <c r="BG227" s="113">
        <v>6.1</v>
      </c>
      <c r="BH227" s="113">
        <v>9.8000000000000007</v>
      </c>
      <c r="BI227" s="113">
        <v>5</v>
      </c>
      <c r="BJ227" s="113">
        <v>8.8000000000000007</v>
      </c>
      <c r="BK227" s="113">
        <v>5.3</v>
      </c>
      <c r="BL227" s="113">
        <v>4.3</v>
      </c>
      <c r="BM227" s="113">
        <v>45</v>
      </c>
      <c r="BN227" s="113">
        <v>4.4000000000000004</v>
      </c>
      <c r="BO227" s="113">
        <v>63</v>
      </c>
      <c r="BP227" s="113">
        <v>95.3</v>
      </c>
      <c r="BQ227" s="113">
        <v>0</v>
      </c>
      <c r="BR227" s="113">
        <v>63</v>
      </c>
      <c r="BS227" s="113">
        <v>95</v>
      </c>
      <c r="BT227" s="113">
        <v>45</v>
      </c>
      <c r="BU227" s="113">
        <v>36</v>
      </c>
      <c r="BV227" s="113">
        <v>50</v>
      </c>
      <c r="BW227" s="113">
        <v>26.4</v>
      </c>
      <c r="BX227" s="113">
        <v>3.7</v>
      </c>
      <c r="BY227" s="113">
        <v>24.1</v>
      </c>
      <c r="BZ227" s="113">
        <v>99.7</v>
      </c>
      <c r="CA227" s="113">
        <v>24.1</v>
      </c>
      <c r="CB227" s="113">
        <v>89.3</v>
      </c>
      <c r="CC227" s="113"/>
      <c r="CD227" s="113" t="s">
        <v>78</v>
      </c>
      <c r="CE227" s="113"/>
      <c r="CF227" s="113"/>
      <c r="CG227" s="186"/>
      <c r="CH227" s="186"/>
      <c r="CI227" s="113">
        <v>10</v>
      </c>
      <c r="CJ227" s="113">
        <v>3</v>
      </c>
      <c r="CK227" s="113" t="s">
        <v>129</v>
      </c>
    </row>
    <row r="228" spans="1:89" x14ac:dyDescent="0.2">
      <c r="A228" s="184">
        <v>231</v>
      </c>
      <c r="B228" s="36">
        <v>231</v>
      </c>
      <c r="C228" t="s">
        <v>781</v>
      </c>
      <c r="D228" s="185" t="s">
        <v>782</v>
      </c>
      <c r="E228" s="186">
        <v>4</v>
      </c>
      <c r="F228" s="187" t="s">
        <v>110</v>
      </c>
      <c r="G228" s="187" t="s">
        <v>111</v>
      </c>
      <c r="H228" s="187"/>
      <c r="I228" s="188" t="s">
        <v>94</v>
      </c>
      <c r="J228" s="188" t="s">
        <v>115</v>
      </c>
      <c r="K228" s="188" t="s">
        <v>139</v>
      </c>
      <c r="L228" s="188" t="s">
        <v>337</v>
      </c>
      <c r="M228" s="188" t="s">
        <v>337</v>
      </c>
      <c r="N228" s="188" t="s">
        <v>337</v>
      </c>
      <c r="O228" s="188" t="s">
        <v>337</v>
      </c>
      <c r="P228" s="189">
        <v>44085</v>
      </c>
      <c r="Q228" s="189" t="s">
        <v>88</v>
      </c>
      <c r="R228" s="194" t="s">
        <v>783</v>
      </c>
      <c r="S228" s="190">
        <v>4</v>
      </c>
      <c r="T228" s="113" t="s">
        <v>98</v>
      </c>
      <c r="U228" s="113">
        <v>110</v>
      </c>
      <c r="V228" s="113">
        <v>19.3</v>
      </c>
      <c r="W228" s="113">
        <v>16</v>
      </c>
      <c r="X228" s="113"/>
      <c r="Y228" s="113"/>
      <c r="Z228" s="191">
        <v>0.87430555555555556</v>
      </c>
      <c r="AA228" s="191">
        <v>0.40208333333333335</v>
      </c>
      <c r="AB228" s="113">
        <v>759</v>
      </c>
      <c r="AC228" s="113">
        <v>548.5</v>
      </c>
      <c r="AD228" s="113">
        <v>72</v>
      </c>
      <c r="AE228" s="113">
        <v>210.5</v>
      </c>
      <c r="AF228" s="113"/>
      <c r="AG228" s="192">
        <v>145</v>
      </c>
      <c r="AH228" s="192">
        <v>242.5</v>
      </c>
      <c r="AI228" s="192">
        <v>27.7</v>
      </c>
      <c r="AJ228" s="192">
        <v>7</v>
      </c>
      <c r="AK228" s="192">
        <v>52.1</v>
      </c>
      <c r="AL228" s="192">
        <v>19.7</v>
      </c>
      <c r="AM228" s="192">
        <v>21.2</v>
      </c>
      <c r="AN228" s="192">
        <v>96</v>
      </c>
      <c r="AO228" s="192">
        <v>43</v>
      </c>
      <c r="AP228" s="193">
        <v>3.4</v>
      </c>
      <c r="AQ228" s="192">
        <v>335</v>
      </c>
      <c r="AR228" s="192">
        <v>36.6</v>
      </c>
      <c r="AS228" s="113">
        <v>117.2</v>
      </c>
      <c r="AT228" s="113">
        <v>71.8</v>
      </c>
      <c r="AU228" s="98">
        <v>4.7037374658158617</v>
      </c>
      <c r="AV228" s="98">
        <v>5.0756608933454874</v>
      </c>
      <c r="AW228" s="113">
        <v>0</v>
      </c>
      <c r="AX228" s="113">
        <v>0</v>
      </c>
      <c r="AY228" s="113">
        <v>0</v>
      </c>
      <c r="AZ228" s="113">
        <v>18</v>
      </c>
      <c r="BA228" s="113">
        <v>0</v>
      </c>
      <c r="BB228" s="113">
        <v>53</v>
      </c>
      <c r="BC228" s="113">
        <v>243</v>
      </c>
      <c r="BD228" s="113">
        <v>314</v>
      </c>
      <c r="BE228" s="173">
        <v>10.6</v>
      </c>
      <c r="BF228" s="113">
        <v>17.7</v>
      </c>
      <c r="BG228" s="113">
        <v>34.299999999999997</v>
      </c>
      <c r="BH228" s="113">
        <v>8.1999999999999993</v>
      </c>
      <c r="BI228" s="113">
        <v>41.4</v>
      </c>
      <c r="BJ228" s="113">
        <v>24.7</v>
      </c>
      <c r="BK228" s="113">
        <v>41.2</v>
      </c>
      <c r="BL228" s="113">
        <v>31.7</v>
      </c>
      <c r="BM228" s="113">
        <v>90</v>
      </c>
      <c r="BN228" s="113">
        <v>9.8000000000000007</v>
      </c>
      <c r="BO228" s="113">
        <v>88</v>
      </c>
      <c r="BP228" s="113">
        <v>97.7</v>
      </c>
      <c r="BQ228" s="113">
        <v>0.1</v>
      </c>
      <c r="BR228" s="113">
        <v>85</v>
      </c>
      <c r="BS228" s="113">
        <v>113</v>
      </c>
      <c r="BT228" s="113">
        <v>53</v>
      </c>
      <c r="BU228" s="113">
        <v>360.1</v>
      </c>
      <c r="BV228" s="113">
        <v>56.9</v>
      </c>
      <c r="BW228" s="113">
        <v>10.4</v>
      </c>
      <c r="BX228" s="113">
        <v>3.9</v>
      </c>
      <c r="BY228" s="113">
        <v>57.6</v>
      </c>
      <c r="BZ228" s="113">
        <v>87</v>
      </c>
      <c r="CA228" s="113">
        <v>57.6</v>
      </c>
      <c r="CB228" s="113">
        <v>100</v>
      </c>
      <c r="CC228" s="113"/>
      <c r="CD228" s="113"/>
      <c r="CE228" s="113"/>
      <c r="CF228" s="113"/>
      <c r="CG228" s="186"/>
      <c r="CH228" s="186"/>
      <c r="CI228" s="113">
        <v>5</v>
      </c>
      <c r="CJ228" s="113">
        <v>7</v>
      </c>
      <c r="CK228" s="113">
        <v>10</v>
      </c>
    </row>
    <row r="229" spans="1:89" x14ac:dyDescent="0.2">
      <c r="A229" s="184">
        <v>232</v>
      </c>
      <c r="B229" s="36">
        <v>232</v>
      </c>
      <c r="C229" t="s">
        <v>784</v>
      </c>
      <c r="D229" s="185" t="s">
        <v>785</v>
      </c>
      <c r="E229" s="186">
        <v>12</v>
      </c>
      <c r="F229" s="187"/>
      <c r="G229" s="187"/>
      <c r="H229" s="187"/>
      <c r="I229" s="188" t="s">
        <v>94</v>
      </c>
      <c r="J229" s="188" t="s">
        <v>337</v>
      </c>
      <c r="K229" s="188" t="s">
        <v>337</v>
      </c>
      <c r="L229" s="188" t="s">
        <v>337</v>
      </c>
      <c r="M229" s="188" t="s">
        <v>337</v>
      </c>
      <c r="N229" s="188" t="s">
        <v>337</v>
      </c>
      <c r="O229" s="188" t="s">
        <v>337</v>
      </c>
      <c r="P229" s="189">
        <v>44083</v>
      </c>
      <c r="Q229" s="189" t="s">
        <v>88</v>
      </c>
      <c r="R229" s="194" t="s">
        <v>786</v>
      </c>
      <c r="S229" s="190">
        <v>12</v>
      </c>
      <c r="T229" s="113" t="s">
        <v>98</v>
      </c>
      <c r="U229" s="113">
        <v>166</v>
      </c>
      <c r="V229" s="113">
        <v>89</v>
      </c>
      <c r="W229" s="113">
        <v>32.299999999999997</v>
      </c>
      <c r="X229" s="113"/>
      <c r="Y229" s="113"/>
      <c r="Z229" s="191">
        <v>0.9159722222222223</v>
      </c>
      <c r="AA229" s="191">
        <v>0.37083333333333335</v>
      </c>
      <c r="AB229" s="113">
        <v>648</v>
      </c>
      <c r="AC229" s="113">
        <v>625</v>
      </c>
      <c r="AD229" s="113">
        <v>96</v>
      </c>
      <c r="AE229" s="113">
        <v>23</v>
      </c>
      <c r="AF229" s="113"/>
      <c r="AG229" s="192">
        <v>6</v>
      </c>
      <c r="AH229" s="192">
        <v>142.5</v>
      </c>
      <c r="AI229" s="192">
        <v>4.4000000000000004</v>
      </c>
      <c r="AJ229" s="192">
        <v>3.8</v>
      </c>
      <c r="AK229" s="192">
        <v>50.6</v>
      </c>
      <c r="AL229" s="192">
        <v>20.399999999999999</v>
      </c>
      <c r="AM229" s="192">
        <v>25.3</v>
      </c>
      <c r="AN229" s="192">
        <v>81</v>
      </c>
      <c r="AO229" s="192">
        <v>37</v>
      </c>
      <c r="AP229" s="193">
        <v>3.4</v>
      </c>
      <c r="AQ229" s="192">
        <v>58</v>
      </c>
      <c r="AR229" s="192">
        <v>5.6</v>
      </c>
      <c r="AS229" s="113">
        <v>106.3</v>
      </c>
      <c r="AT229" s="113">
        <v>71</v>
      </c>
      <c r="AU229" s="98">
        <v>3.552</v>
      </c>
      <c r="AV229" s="98">
        <v>3.8784000000000001</v>
      </c>
      <c r="AW229" s="113">
        <v>0</v>
      </c>
      <c r="AX229" s="113">
        <v>0</v>
      </c>
      <c r="AY229" s="113">
        <v>0</v>
      </c>
      <c r="AZ229" s="113">
        <v>1</v>
      </c>
      <c r="BA229" s="113">
        <v>0</v>
      </c>
      <c r="BB229" s="113">
        <v>4</v>
      </c>
      <c r="BC229" s="113">
        <v>29</v>
      </c>
      <c r="BD229" s="113">
        <v>34</v>
      </c>
      <c r="BE229" s="173">
        <v>10.3</v>
      </c>
      <c r="BF229" s="113">
        <v>17.5</v>
      </c>
      <c r="BG229" s="113">
        <v>3.3</v>
      </c>
      <c r="BH229" s="113">
        <v>6.8</v>
      </c>
      <c r="BI229" s="113">
        <v>2.1</v>
      </c>
      <c r="BJ229" s="113">
        <v>4.7</v>
      </c>
      <c r="BK229" s="113">
        <v>2.2999999999999998</v>
      </c>
      <c r="BL229" s="113">
        <v>2.8</v>
      </c>
      <c r="BM229" s="113">
        <v>15</v>
      </c>
      <c r="BN229" s="113">
        <v>1.4</v>
      </c>
      <c r="BO229" s="113">
        <v>91</v>
      </c>
      <c r="BP229" s="113">
        <v>95.9</v>
      </c>
      <c r="BQ229" s="113">
        <v>0</v>
      </c>
      <c r="BR229" s="113">
        <v>79</v>
      </c>
      <c r="BS229" s="113">
        <v>109</v>
      </c>
      <c r="BT229" s="113">
        <v>48</v>
      </c>
      <c r="BU229" s="113">
        <v>26.4</v>
      </c>
      <c r="BV229" s="113">
        <v>40.5</v>
      </c>
      <c r="BW229" s="113">
        <v>13.9</v>
      </c>
      <c r="BX229" s="113">
        <v>3.4</v>
      </c>
      <c r="BY229" s="113">
        <v>72.400000000000006</v>
      </c>
      <c r="BZ229" s="113">
        <v>99.7</v>
      </c>
      <c r="CA229" s="113">
        <v>72.400000000000006</v>
      </c>
      <c r="CB229" s="113">
        <v>100</v>
      </c>
      <c r="CC229" s="113"/>
      <c r="CD229" s="113"/>
      <c r="CE229" s="113"/>
      <c r="CF229" s="113"/>
      <c r="CG229" s="186"/>
      <c r="CH229" s="186"/>
      <c r="CI229" s="113">
        <v>10</v>
      </c>
      <c r="CJ229" s="113">
        <v>10</v>
      </c>
      <c r="CK229" s="113">
        <v>5</v>
      </c>
    </row>
    <row r="230" spans="1:89" x14ac:dyDescent="0.2">
      <c r="A230" s="184">
        <v>233</v>
      </c>
      <c r="B230" s="36">
        <v>233</v>
      </c>
      <c r="C230" t="s">
        <v>787</v>
      </c>
      <c r="D230" s="185" t="s">
        <v>788</v>
      </c>
      <c r="E230" s="186">
        <v>10</v>
      </c>
      <c r="F230" s="187"/>
      <c r="G230" s="187"/>
      <c r="H230" s="187"/>
      <c r="I230" s="188" t="s">
        <v>235</v>
      </c>
      <c r="J230" s="188" t="s">
        <v>115</v>
      </c>
      <c r="K230" s="188" t="s">
        <v>139</v>
      </c>
      <c r="L230" s="188" t="s">
        <v>337</v>
      </c>
      <c r="M230" s="188" t="s">
        <v>337</v>
      </c>
      <c r="N230" s="188" t="s">
        <v>337</v>
      </c>
      <c r="O230" s="188" t="s">
        <v>337</v>
      </c>
      <c r="P230" s="189">
        <v>44083</v>
      </c>
      <c r="Q230" s="189" t="s">
        <v>88</v>
      </c>
      <c r="R230" s="194" t="s">
        <v>789</v>
      </c>
      <c r="S230" s="190">
        <v>10</v>
      </c>
      <c r="T230" s="113" t="s">
        <v>90</v>
      </c>
      <c r="U230" s="113">
        <v>132</v>
      </c>
      <c r="V230" s="113">
        <v>27</v>
      </c>
      <c r="W230" s="113">
        <v>15.5</v>
      </c>
      <c r="X230" s="113"/>
      <c r="Y230" s="113"/>
      <c r="Z230" s="191">
        <v>0.86805555555555547</v>
      </c>
      <c r="AA230" s="191">
        <v>0.27499999999999997</v>
      </c>
      <c r="AB230" s="113">
        <v>579</v>
      </c>
      <c r="AC230" s="113">
        <v>557.5</v>
      </c>
      <c r="AD230" s="113">
        <v>96</v>
      </c>
      <c r="AE230" s="113">
        <v>21.5</v>
      </c>
      <c r="AF230" s="113"/>
      <c r="AG230" s="192">
        <v>7.5</v>
      </c>
      <c r="AH230" s="192">
        <v>99.5</v>
      </c>
      <c r="AI230" s="192">
        <v>4.9000000000000004</v>
      </c>
      <c r="AJ230" s="192">
        <v>6.1</v>
      </c>
      <c r="AK230" s="192">
        <v>49.7</v>
      </c>
      <c r="AL230" s="192">
        <v>17.399999999999999</v>
      </c>
      <c r="AM230" s="192">
        <v>26.8</v>
      </c>
      <c r="AN230" s="192">
        <v>78</v>
      </c>
      <c r="AO230" s="192">
        <v>24</v>
      </c>
      <c r="AP230" s="193">
        <v>2.5</v>
      </c>
      <c r="AQ230" s="192">
        <v>137</v>
      </c>
      <c r="AR230" s="192">
        <v>14.7</v>
      </c>
      <c r="AS230" s="113">
        <v>104.8</v>
      </c>
      <c r="AT230" s="113">
        <v>67.099999999999994</v>
      </c>
      <c r="AU230" s="98">
        <v>2.5829596412556053</v>
      </c>
      <c r="AV230" s="98">
        <v>2.8520179372197307</v>
      </c>
      <c r="AW230" s="113">
        <v>6</v>
      </c>
      <c r="AX230" s="113">
        <v>0.6</v>
      </c>
      <c r="AY230" s="113">
        <v>0.4</v>
      </c>
      <c r="AZ230" s="113">
        <v>7</v>
      </c>
      <c r="BA230" s="113">
        <v>0</v>
      </c>
      <c r="BB230" s="113">
        <v>8</v>
      </c>
      <c r="BC230" s="113">
        <v>35</v>
      </c>
      <c r="BD230" s="113">
        <v>50</v>
      </c>
      <c r="BE230" s="173">
        <v>11.5</v>
      </c>
      <c r="BF230" s="113">
        <v>17</v>
      </c>
      <c r="BG230" s="113">
        <v>5.4</v>
      </c>
      <c r="BH230" s="113">
        <v>1.2</v>
      </c>
      <c r="BI230" s="113">
        <v>6.9</v>
      </c>
      <c r="BJ230" s="113">
        <v>3</v>
      </c>
      <c r="BK230" s="113">
        <v>8.4</v>
      </c>
      <c r="BL230" s="113">
        <v>7.1</v>
      </c>
      <c r="BM230" s="113">
        <v>26</v>
      </c>
      <c r="BN230" s="113">
        <v>2.8</v>
      </c>
      <c r="BO230" s="113">
        <v>91</v>
      </c>
      <c r="BP230" s="113">
        <v>95.8</v>
      </c>
      <c r="BQ230" s="113">
        <v>0</v>
      </c>
      <c r="BR230" s="113">
        <v>71</v>
      </c>
      <c r="BS230" s="113">
        <v>122</v>
      </c>
      <c r="BT230" s="113">
        <v>54</v>
      </c>
      <c r="BU230" s="113">
        <v>6.4</v>
      </c>
      <c r="BV230" s="113">
        <v>27</v>
      </c>
      <c r="BW230" s="113">
        <v>9.6999999999999993</v>
      </c>
      <c r="BX230" s="113">
        <v>3.4</v>
      </c>
      <c r="BY230" s="113">
        <v>91</v>
      </c>
      <c r="BZ230" s="113">
        <v>100</v>
      </c>
      <c r="CA230" s="113">
        <v>91</v>
      </c>
      <c r="CB230" s="113">
        <v>100</v>
      </c>
      <c r="CC230" s="113"/>
      <c r="CD230" s="113"/>
      <c r="CE230" s="113"/>
      <c r="CF230" s="113"/>
      <c r="CG230" s="186"/>
      <c r="CH230" s="186"/>
      <c r="CI230" s="113">
        <v>10</v>
      </c>
      <c r="CJ230" s="113">
        <v>10</v>
      </c>
      <c r="CK230" s="113">
        <v>5</v>
      </c>
    </row>
    <row r="231" spans="1:89" x14ac:dyDescent="0.2">
      <c r="A231" s="184">
        <v>234</v>
      </c>
      <c r="B231" s="36">
        <v>234</v>
      </c>
      <c r="C231" t="s">
        <v>790</v>
      </c>
      <c r="D231" s="185" t="s">
        <v>791</v>
      </c>
      <c r="E231" s="186">
        <v>8</v>
      </c>
      <c r="F231" s="187"/>
      <c r="G231" s="187"/>
      <c r="H231" s="187"/>
      <c r="I231" s="188" t="s">
        <v>93</v>
      </c>
      <c r="J231" s="188" t="s">
        <v>337</v>
      </c>
      <c r="K231" s="188" t="s">
        <v>337</v>
      </c>
      <c r="L231" s="188" t="s">
        <v>337</v>
      </c>
      <c r="M231" s="188" t="s">
        <v>337</v>
      </c>
      <c r="N231" s="188" t="s">
        <v>337</v>
      </c>
      <c r="O231" s="188" t="s">
        <v>337</v>
      </c>
      <c r="P231" s="189">
        <v>44078</v>
      </c>
      <c r="Q231" s="189" t="s">
        <v>88</v>
      </c>
      <c r="R231" s="194" t="s">
        <v>792</v>
      </c>
      <c r="S231" s="190">
        <v>8</v>
      </c>
      <c r="T231" s="113" t="s">
        <v>90</v>
      </c>
      <c r="U231" s="113">
        <v>126</v>
      </c>
      <c r="V231" s="113">
        <v>22</v>
      </c>
      <c r="W231" s="113">
        <v>13.9</v>
      </c>
      <c r="X231" s="113"/>
      <c r="Y231" s="113"/>
      <c r="Z231" s="191">
        <v>0.89027777777777783</v>
      </c>
      <c r="AA231" s="191">
        <v>0.25555555555555559</v>
      </c>
      <c r="AB231" s="113">
        <v>525</v>
      </c>
      <c r="AC231" s="113">
        <v>483</v>
      </c>
      <c r="AD231" s="113">
        <v>92</v>
      </c>
      <c r="AE231" s="113">
        <v>42</v>
      </c>
      <c r="AF231" s="113"/>
      <c r="AG231" s="192">
        <v>1.8</v>
      </c>
      <c r="AH231" s="192">
        <v>248</v>
      </c>
      <c r="AI231" s="192">
        <v>8.3000000000000007</v>
      </c>
      <c r="AJ231" s="192">
        <v>5.7</v>
      </c>
      <c r="AK231" s="192">
        <v>41.2</v>
      </c>
      <c r="AL231" s="192">
        <v>31.9</v>
      </c>
      <c r="AM231" s="192">
        <v>21.2</v>
      </c>
      <c r="AN231" s="192">
        <v>43</v>
      </c>
      <c r="AO231" s="192">
        <v>10</v>
      </c>
      <c r="AP231" s="193">
        <v>1.1000000000000001</v>
      </c>
      <c r="AQ231" s="192">
        <v>79</v>
      </c>
      <c r="AR231" s="192">
        <v>9.8000000000000007</v>
      </c>
      <c r="AS231" s="113">
        <v>64.2</v>
      </c>
      <c r="AT231" s="113">
        <v>73.099999999999994</v>
      </c>
      <c r="AU231" s="98">
        <v>1.2422360248447204</v>
      </c>
      <c r="AV231" s="98">
        <v>1.3788819875776397</v>
      </c>
      <c r="AW231" s="113">
        <v>14</v>
      </c>
      <c r="AX231" s="113">
        <v>1.5</v>
      </c>
      <c r="AY231" s="113">
        <v>0.1</v>
      </c>
      <c r="AZ231" s="113">
        <v>4</v>
      </c>
      <c r="BA231" s="113">
        <v>2</v>
      </c>
      <c r="BB231" s="113">
        <v>6</v>
      </c>
      <c r="BC231" s="113">
        <v>47</v>
      </c>
      <c r="BD231" s="113">
        <v>59</v>
      </c>
      <c r="BE231" s="173">
        <v>13.9</v>
      </c>
      <c r="BF231" s="113">
        <v>26.8</v>
      </c>
      <c r="BG231" s="113">
        <v>7.3</v>
      </c>
      <c r="BH231" s="113">
        <v>7</v>
      </c>
      <c r="BI231" s="113">
        <v>7.4</v>
      </c>
      <c r="BJ231" s="113">
        <v>5.3</v>
      </c>
      <c r="BK231" s="113">
        <v>10.1</v>
      </c>
      <c r="BL231" s="113">
        <v>7.3</v>
      </c>
      <c r="BM231" s="113">
        <v>20</v>
      </c>
      <c r="BN231" s="113">
        <v>2.5</v>
      </c>
      <c r="BO231" s="113">
        <v>93</v>
      </c>
      <c r="BP231" s="113">
        <v>95.9</v>
      </c>
      <c r="BQ231" s="113">
        <v>0</v>
      </c>
      <c r="BR231" s="113">
        <v>90</v>
      </c>
      <c r="BS231" s="113">
        <v>132</v>
      </c>
      <c r="BT231" s="113">
        <v>58</v>
      </c>
      <c r="BU231" s="113">
        <v>59.3</v>
      </c>
      <c r="BV231" s="113">
        <v>3.2</v>
      </c>
      <c r="BW231" s="113">
        <v>7.1</v>
      </c>
      <c r="BX231" s="113">
        <v>3.3</v>
      </c>
      <c r="BY231" s="113">
        <v>99.9</v>
      </c>
      <c r="BZ231" s="113">
        <v>99.9</v>
      </c>
      <c r="CA231" s="113">
        <v>100</v>
      </c>
      <c r="CB231" s="113">
        <v>100</v>
      </c>
      <c r="CC231" s="113"/>
      <c r="CD231" s="113"/>
      <c r="CE231" s="113"/>
      <c r="CF231" s="113"/>
      <c r="CG231" s="186"/>
      <c r="CH231" s="186"/>
      <c r="CI231" s="113" t="s">
        <v>129</v>
      </c>
      <c r="CJ231" s="113" t="s">
        <v>129</v>
      </c>
      <c r="CK231" s="113" t="s">
        <v>129</v>
      </c>
    </row>
    <row r="232" spans="1:89" x14ac:dyDescent="0.2">
      <c r="A232" s="184">
        <v>235</v>
      </c>
      <c r="B232" s="36">
        <v>235</v>
      </c>
      <c r="C232" t="s">
        <v>793</v>
      </c>
      <c r="D232" s="185" t="s">
        <v>794</v>
      </c>
      <c r="E232" s="186">
        <v>7</v>
      </c>
      <c r="F232" s="187"/>
      <c r="G232" s="187"/>
      <c r="H232" s="187"/>
      <c r="I232" s="188" t="s">
        <v>87</v>
      </c>
      <c r="J232" s="188" t="s">
        <v>96</v>
      </c>
      <c r="K232" s="188" t="s">
        <v>235</v>
      </c>
      <c r="L232" s="188" t="s">
        <v>337</v>
      </c>
      <c r="M232" s="188" t="s">
        <v>337</v>
      </c>
      <c r="N232" s="188" t="s">
        <v>337</v>
      </c>
      <c r="O232" s="188" t="s">
        <v>337</v>
      </c>
      <c r="P232" s="189">
        <v>44076</v>
      </c>
      <c r="Q232" s="189" t="s">
        <v>88</v>
      </c>
      <c r="R232" s="194" t="s">
        <v>795</v>
      </c>
      <c r="S232" s="190">
        <v>7</v>
      </c>
      <c r="T232" s="113" t="s">
        <v>98</v>
      </c>
      <c r="U232" s="113">
        <v>121</v>
      </c>
      <c r="V232" s="113">
        <v>19</v>
      </c>
      <c r="W232" s="113">
        <v>13</v>
      </c>
      <c r="X232" s="113"/>
      <c r="Y232" s="113"/>
      <c r="Z232" s="191">
        <v>0.85416666666666663</v>
      </c>
      <c r="AA232" s="191">
        <v>0.29930555555555555</v>
      </c>
      <c r="AB232" s="113">
        <v>641.9</v>
      </c>
      <c r="AC232" s="113">
        <v>583.5</v>
      </c>
      <c r="AD232" s="113">
        <v>91</v>
      </c>
      <c r="AE232" s="113">
        <v>58.4</v>
      </c>
      <c r="AF232" s="113"/>
      <c r="AG232" s="192">
        <v>21.5</v>
      </c>
      <c r="AH232" s="192">
        <v>198</v>
      </c>
      <c r="AI232" s="192">
        <v>9.1</v>
      </c>
      <c r="AJ232" s="192">
        <v>8.8000000000000007</v>
      </c>
      <c r="AK232" s="192">
        <v>48.4</v>
      </c>
      <c r="AL232" s="192">
        <v>19.3</v>
      </c>
      <c r="AM232" s="192">
        <v>23.5</v>
      </c>
      <c r="AN232" s="192">
        <v>87</v>
      </c>
      <c r="AO232" s="192">
        <v>34</v>
      </c>
      <c r="AP232" s="193">
        <v>3.2</v>
      </c>
      <c r="AQ232" s="192">
        <v>192</v>
      </c>
      <c r="AR232" s="192">
        <v>19.7</v>
      </c>
      <c r="AS232" s="113">
        <v>110.5</v>
      </c>
      <c r="AT232" s="113">
        <v>67.7</v>
      </c>
      <c r="AU232" s="98">
        <v>3.4961439588688945</v>
      </c>
      <c r="AV232" s="98">
        <v>3.8251928020565553</v>
      </c>
      <c r="AW232" s="113">
        <v>167</v>
      </c>
      <c r="AX232" s="113">
        <v>16.899999999999999</v>
      </c>
      <c r="AY232" s="113">
        <v>8.9</v>
      </c>
      <c r="AZ232" s="113">
        <v>18</v>
      </c>
      <c r="BA232" s="113">
        <v>0</v>
      </c>
      <c r="BB232" s="113">
        <v>3</v>
      </c>
      <c r="BC232" s="113">
        <v>32</v>
      </c>
      <c r="BD232" s="113">
        <v>53</v>
      </c>
      <c r="BE232" s="113">
        <v>14</v>
      </c>
      <c r="BF232" s="113">
        <v>24.1</v>
      </c>
      <c r="BG232" s="113">
        <v>5.4</v>
      </c>
      <c r="BH232" s="113">
        <v>4.8</v>
      </c>
      <c r="BI232" s="113">
        <v>5.6</v>
      </c>
      <c r="BJ232" s="113">
        <v>6.6</v>
      </c>
      <c r="BK232" s="113">
        <v>5.0999999999999996</v>
      </c>
      <c r="BL232" s="113">
        <v>4.3</v>
      </c>
      <c r="BM232" s="113">
        <v>55</v>
      </c>
      <c r="BN232" s="113">
        <v>5.7</v>
      </c>
      <c r="BO232" s="113">
        <v>87</v>
      </c>
      <c r="BP232" s="113">
        <v>96.1</v>
      </c>
      <c r="BQ232" s="113">
        <v>0</v>
      </c>
      <c r="BR232" s="113">
        <v>73</v>
      </c>
      <c r="BS232" s="113">
        <v>121</v>
      </c>
      <c r="BT232" s="113">
        <v>53</v>
      </c>
      <c r="BU232" s="113">
        <v>2.2999999999999998</v>
      </c>
      <c r="BV232" s="113">
        <v>59.1</v>
      </c>
      <c r="BW232" s="113">
        <v>4.5</v>
      </c>
      <c r="BX232" s="113">
        <v>4</v>
      </c>
      <c r="BY232" s="113">
        <v>99.9</v>
      </c>
      <c r="BZ232" s="113">
        <v>99.9</v>
      </c>
      <c r="CA232" s="113">
        <v>100</v>
      </c>
      <c r="CB232" s="113">
        <v>100</v>
      </c>
      <c r="CC232" s="113"/>
      <c r="CD232" s="113"/>
      <c r="CE232" s="113"/>
      <c r="CF232" s="113"/>
      <c r="CG232" s="186"/>
      <c r="CH232" s="186"/>
      <c r="CI232" s="113">
        <v>10</v>
      </c>
      <c r="CJ232" s="113">
        <v>10</v>
      </c>
      <c r="CK232" s="173">
        <v>0</v>
      </c>
    </row>
    <row r="233" spans="1:89" x14ac:dyDescent="0.2">
      <c r="A233" s="184">
        <v>236</v>
      </c>
      <c r="B233" s="36">
        <v>236</v>
      </c>
      <c r="C233" t="s">
        <v>796</v>
      </c>
      <c r="D233" s="185" t="s">
        <v>797</v>
      </c>
      <c r="E233" s="186">
        <v>10</v>
      </c>
      <c r="F233" s="187"/>
      <c r="G233" s="187"/>
      <c r="H233" s="187"/>
      <c r="I233" s="188" t="s">
        <v>87</v>
      </c>
      <c r="J233" s="188" t="s">
        <v>93</v>
      </c>
      <c r="K233" s="188" t="s">
        <v>96</v>
      </c>
      <c r="L233" s="188" t="s">
        <v>235</v>
      </c>
      <c r="M233" s="188" t="s">
        <v>337</v>
      </c>
      <c r="N233" s="188" t="s">
        <v>337</v>
      </c>
      <c r="O233" s="188" t="s">
        <v>337</v>
      </c>
      <c r="P233" s="189">
        <v>44041</v>
      </c>
      <c r="Q233" s="189" t="s">
        <v>88</v>
      </c>
      <c r="R233" s="194" t="s">
        <v>798</v>
      </c>
      <c r="S233" s="190">
        <v>10</v>
      </c>
      <c r="T233" s="113" t="s">
        <v>90</v>
      </c>
      <c r="U233" s="113">
        <v>142</v>
      </c>
      <c r="V233" s="113">
        <v>30</v>
      </c>
      <c r="W233" s="113">
        <v>14.9</v>
      </c>
      <c r="X233" s="113"/>
      <c r="Y233" s="113"/>
      <c r="Z233" s="191">
        <v>0.9375</v>
      </c>
      <c r="AA233" s="191">
        <v>0.32222222222222224</v>
      </c>
      <c r="AB233" s="113">
        <v>532.9</v>
      </c>
      <c r="AC233" s="113">
        <v>520.9</v>
      </c>
      <c r="AD233" s="113">
        <v>98</v>
      </c>
      <c r="AE233" s="113">
        <v>12</v>
      </c>
      <c r="AF233" s="113"/>
      <c r="AG233" s="192">
        <v>21.3</v>
      </c>
      <c r="AH233" s="192">
        <v>70.5</v>
      </c>
      <c r="AI233" s="192">
        <v>6</v>
      </c>
      <c r="AJ233" s="192">
        <v>4.5</v>
      </c>
      <c r="AK233" s="192">
        <v>51.5</v>
      </c>
      <c r="AL233" s="192">
        <v>21.5</v>
      </c>
      <c r="AM233" s="192">
        <v>22.5</v>
      </c>
      <c r="AN233" s="192">
        <v>63</v>
      </c>
      <c r="AO233" s="192">
        <v>10</v>
      </c>
      <c r="AP233" s="193">
        <v>1.1000000000000001</v>
      </c>
      <c r="AQ233" s="192">
        <v>79</v>
      </c>
      <c r="AR233" s="192">
        <v>9.1</v>
      </c>
      <c r="AS233" s="113">
        <v>85.5</v>
      </c>
      <c r="AT233" s="113">
        <v>73</v>
      </c>
      <c r="AU233" s="98">
        <v>1.1518525628719525</v>
      </c>
      <c r="AV233" s="98">
        <v>1.2785563447878672</v>
      </c>
      <c r="AW233" s="113">
        <v>3</v>
      </c>
      <c r="AX233" s="113">
        <v>0</v>
      </c>
      <c r="AY233" s="113">
        <v>0</v>
      </c>
      <c r="AZ233" s="113">
        <v>12</v>
      </c>
      <c r="BA233" s="113">
        <v>1</v>
      </c>
      <c r="BB233" s="113">
        <v>4</v>
      </c>
      <c r="BC233" s="113">
        <v>30</v>
      </c>
      <c r="BD233" s="113">
        <v>47</v>
      </c>
      <c r="BE233" s="173">
        <v>12.2</v>
      </c>
      <c r="BF233" s="113">
        <v>16.899999999999999</v>
      </c>
      <c r="BG233" s="113">
        <v>5.4</v>
      </c>
      <c r="BH233" s="113">
        <v>8.1999999999999993</v>
      </c>
      <c r="BI233" s="113">
        <v>4.5999999999999996</v>
      </c>
      <c r="BJ233" s="113">
        <v>6.1</v>
      </c>
      <c r="BK233" s="113">
        <v>4.4000000000000004</v>
      </c>
      <c r="BL233" s="113">
        <v>4.3</v>
      </c>
      <c r="BM233" s="113">
        <v>23</v>
      </c>
      <c r="BN233" s="113">
        <v>2.6</v>
      </c>
      <c r="BO233" s="113">
        <v>89</v>
      </c>
      <c r="BP233" s="113">
        <v>96.9</v>
      </c>
      <c r="BQ233" s="113">
        <v>0</v>
      </c>
      <c r="BR233" s="113">
        <v>78</v>
      </c>
      <c r="BS233" s="113">
        <v>114</v>
      </c>
      <c r="BT233" s="113">
        <v>61</v>
      </c>
      <c r="BU233" s="113">
        <v>78.2</v>
      </c>
      <c r="BV233" s="113">
        <v>23.5</v>
      </c>
      <c r="BW233" s="113">
        <v>2.6</v>
      </c>
      <c r="BX233" s="113">
        <v>4.3</v>
      </c>
      <c r="BY233" s="173">
        <v>4.7</v>
      </c>
      <c r="BZ233" s="113">
        <v>80</v>
      </c>
      <c r="CA233" s="173">
        <v>4.7</v>
      </c>
      <c r="CB233" s="113">
        <v>100</v>
      </c>
      <c r="CC233" s="113"/>
      <c r="CD233" s="113"/>
      <c r="CE233" s="113"/>
      <c r="CF233" s="113"/>
      <c r="CG233" s="186"/>
      <c r="CH233" s="186"/>
      <c r="CI233" s="113">
        <v>10</v>
      </c>
      <c r="CJ233" s="113">
        <v>10</v>
      </c>
      <c r="CK233" s="173">
        <v>0</v>
      </c>
    </row>
    <row r="234" spans="1:89" x14ac:dyDescent="0.2">
      <c r="A234" s="184">
        <v>237</v>
      </c>
      <c r="B234" s="36">
        <v>237</v>
      </c>
      <c r="C234" t="s">
        <v>799</v>
      </c>
      <c r="D234" s="185" t="s">
        <v>800</v>
      </c>
      <c r="E234" s="186">
        <v>16</v>
      </c>
      <c r="F234" s="187"/>
      <c r="G234" s="187"/>
      <c r="H234" s="187"/>
      <c r="I234" s="188" t="s">
        <v>115</v>
      </c>
      <c r="J234" s="188" t="s">
        <v>337</v>
      </c>
      <c r="K234" s="188" t="s">
        <v>337</v>
      </c>
      <c r="L234" s="188" t="s">
        <v>337</v>
      </c>
      <c r="M234" s="188" t="s">
        <v>337</v>
      </c>
      <c r="N234" s="188" t="s">
        <v>337</v>
      </c>
      <c r="O234" s="188" t="s">
        <v>337</v>
      </c>
      <c r="P234" s="189">
        <v>44040</v>
      </c>
      <c r="Q234" s="189" t="s">
        <v>88</v>
      </c>
      <c r="R234" s="194" t="s">
        <v>801</v>
      </c>
      <c r="S234" s="190">
        <v>16</v>
      </c>
      <c r="T234" s="113" t="s">
        <v>90</v>
      </c>
      <c r="U234" s="113">
        <v>163</v>
      </c>
      <c r="V234" s="113">
        <v>68</v>
      </c>
      <c r="W234" s="113">
        <v>25.6</v>
      </c>
      <c r="X234" s="113"/>
      <c r="Y234" s="113"/>
      <c r="Z234" s="191">
        <v>0.92361111111111116</v>
      </c>
      <c r="AA234" s="191">
        <v>0.34722222222222227</v>
      </c>
      <c r="AB234" s="113">
        <v>595.6</v>
      </c>
      <c r="AC234" s="113">
        <v>568</v>
      </c>
      <c r="AD234" s="113">
        <v>95</v>
      </c>
      <c r="AE234" s="113">
        <v>27.6</v>
      </c>
      <c r="AF234" s="113"/>
      <c r="AG234" s="192">
        <v>14.6</v>
      </c>
      <c r="AH234" s="192">
        <v>87</v>
      </c>
      <c r="AI234" s="192">
        <v>6.9</v>
      </c>
      <c r="AJ234" s="192">
        <v>9.1999999999999993</v>
      </c>
      <c r="AK234" s="192">
        <v>45.1</v>
      </c>
      <c r="AL234" s="192">
        <v>20.5</v>
      </c>
      <c r="AM234" s="192">
        <v>25.3</v>
      </c>
      <c r="AN234" s="192">
        <v>113</v>
      </c>
      <c r="AO234" s="192">
        <v>35</v>
      </c>
      <c r="AP234" s="193">
        <v>3.5</v>
      </c>
      <c r="AQ234" s="192">
        <v>186</v>
      </c>
      <c r="AR234" s="192">
        <v>19.600000000000001</v>
      </c>
      <c r="AS234" s="113">
        <v>138.30000000000001</v>
      </c>
      <c r="AT234" s="113">
        <v>65.599999999999994</v>
      </c>
      <c r="AU234" s="98">
        <v>3.6971830985915495</v>
      </c>
      <c r="AV234" s="98">
        <v>4.066901408450704</v>
      </c>
      <c r="AW234" s="113">
        <v>0</v>
      </c>
      <c r="AX234" s="113">
        <v>0</v>
      </c>
      <c r="AY234" s="113">
        <v>0</v>
      </c>
      <c r="AZ234" s="113">
        <v>15</v>
      </c>
      <c r="BA234" s="113">
        <v>3</v>
      </c>
      <c r="BB234" s="113">
        <v>5</v>
      </c>
      <c r="BC234" s="113">
        <v>140</v>
      </c>
      <c r="BD234" s="113">
        <v>163</v>
      </c>
      <c r="BE234" s="173">
        <v>11.5</v>
      </c>
      <c r="BF234" s="113">
        <v>22.9</v>
      </c>
      <c r="BG234" s="113">
        <v>17.2</v>
      </c>
      <c r="BH234" s="113">
        <v>12.1</v>
      </c>
      <c r="BI234" s="113">
        <v>18.899999999999999</v>
      </c>
      <c r="BJ234" s="113">
        <v>16.600000000000001</v>
      </c>
      <c r="BK234" s="113">
        <v>12</v>
      </c>
      <c r="BL234" s="113">
        <v>15.1</v>
      </c>
      <c r="BM234" s="113">
        <v>112</v>
      </c>
      <c r="BN234" s="113">
        <v>11.8</v>
      </c>
      <c r="BO234" s="113">
        <v>88</v>
      </c>
      <c r="BP234" s="113">
        <v>96</v>
      </c>
      <c r="BQ234" s="113">
        <v>0.1</v>
      </c>
      <c r="BR234" s="113">
        <v>76</v>
      </c>
      <c r="BS234" s="113">
        <v>122</v>
      </c>
      <c r="BT234" s="113">
        <v>57</v>
      </c>
      <c r="BU234" s="113">
        <v>2</v>
      </c>
      <c r="BV234" s="113">
        <v>17.5</v>
      </c>
      <c r="BW234" s="113">
        <v>3.5</v>
      </c>
      <c r="BX234" s="113">
        <v>4.2</v>
      </c>
      <c r="BY234" s="113">
        <v>99.9</v>
      </c>
      <c r="BZ234" s="113">
        <v>99.9</v>
      </c>
      <c r="CA234" s="113">
        <v>100</v>
      </c>
      <c r="CB234" s="113">
        <v>100</v>
      </c>
      <c r="CC234" s="113"/>
      <c r="CD234" s="113" t="s">
        <v>78</v>
      </c>
      <c r="CE234" s="113"/>
      <c r="CF234" s="113"/>
      <c r="CG234" s="186"/>
      <c r="CH234" s="186"/>
      <c r="CI234" s="113">
        <v>8</v>
      </c>
      <c r="CJ234" s="113">
        <v>9</v>
      </c>
      <c r="CK234" s="113">
        <v>1</v>
      </c>
    </row>
    <row r="235" spans="1:89" x14ac:dyDescent="0.2">
      <c r="A235" s="184">
        <v>238</v>
      </c>
      <c r="B235" s="36">
        <v>238</v>
      </c>
      <c r="C235" t="s">
        <v>802</v>
      </c>
      <c r="D235" s="185" t="s">
        <v>803</v>
      </c>
      <c r="E235" s="186">
        <v>12</v>
      </c>
      <c r="F235" s="187"/>
      <c r="G235" s="187"/>
      <c r="H235" s="187"/>
      <c r="I235" s="188" t="s">
        <v>235</v>
      </c>
      <c r="J235" s="188" t="s">
        <v>96</v>
      </c>
      <c r="K235" s="188" t="s">
        <v>337</v>
      </c>
      <c r="L235" s="188" t="s">
        <v>337</v>
      </c>
      <c r="M235" s="188" t="s">
        <v>337</v>
      </c>
      <c r="N235" s="188" t="s">
        <v>337</v>
      </c>
      <c r="O235" s="188" t="s">
        <v>337</v>
      </c>
      <c r="P235" s="189">
        <v>44036</v>
      </c>
      <c r="Q235" s="189" t="s">
        <v>88</v>
      </c>
      <c r="R235" s="194" t="s">
        <v>804</v>
      </c>
      <c r="S235" s="190">
        <v>12</v>
      </c>
      <c r="T235" s="113" t="s">
        <v>90</v>
      </c>
      <c r="U235" s="113">
        <v>148</v>
      </c>
      <c r="V235" s="113">
        <v>38</v>
      </c>
      <c r="W235" s="113">
        <v>17.3</v>
      </c>
      <c r="X235" s="113"/>
      <c r="Y235" s="113"/>
      <c r="Z235" s="191">
        <v>0.94791666666666663</v>
      </c>
      <c r="AA235" s="191">
        <v>0.33749999999999997</v>
      </c>
      <c r="AB235" s="113">
        <v>560.6</v>
      </c>
      <c r="AC235" s="113">
        <v>449</v>
      </c>
      <c r="AD235" s="113">
        <v>80</v>
      </c>
      <c r="AE235" s="113">
        <v>111.6</v>
      </c>
      <c r="AF235" s="113"/>
      <c r="AG235" s="192">
        <v>38.299999999999997</v>
      </c>
      <c r="AH235" s="192">
        <v>238.8</v>
      </c>
      <c r="AI235" s="192">
        <v>19.899999999999999</v>
      </c>
      <c r="AJ235" s="192">
        <v>6.8</v>
      </c>
      <c r="AK235" s="192">
        <v>54.7</v>
      </c>
      <c r="AL235" s="192">
        <v>20.5</v>
      </c>
      <c r="AM235" s="192">
        <v>18</v>
      </c>
      <c r="AN235" s="192">
        <v>83</v>
      </c>
      <c r="AO235" s="192">
        <v>22</v>
      </c>
      <c r="AP235" s="193">
        <v>2.4</v>
      </c>
      <c r="AQ235" s="192">
        <v>102</v>
      </c>
      <c r="AR235" s="192">
        <v>13.6</v>
      </c>
      <c r="AS235" s="113">
        <v>101</v>
      </c>
      <c r="AT235" s="113">
        <v>75.2</v>
      </c>
      <c r="AU235" s="98">
        <v>2.9398663697104679</v>
      </c>
      <c r="AV235" s="98">
        <v>3.2605790645879731</v>
      </c>
      <c r="AW235" s="113">
        <v>3</v>
      </c>
      <c r="AX235" s="113">
        <v>0.1</v>
      </c>
      <c r="AY235" s="113">
        <v>0.1</v>
      </c>
      <c r="AZ235" s="113">
        <v>11</v>
      </c>
      <c r="BA235" s="113">
        <v>3</v>
      </c>
      <c r="BB235" s="113">
        <v>5</v>
      </c>
      <c r="BC235" s="113">
        <v>22</v>
      </c>
      <c r="BD235" s="113">
        <v>41</v>
      </c>
      <c r="BE235" s="173">
        <v>14.2</v>
      </c>
      <c r="BF235" s="113">
        <v>20.399999999999999</v>
      </c>
      <c r="BG235" s="113">
        <v>5.5</v>
      </c>
      <c r="BH235" s="113">
        <v>4.4000000000000004</v>
      </c>
      <c r="BI235" s="113">
        <v>5.7</v>
      </c>
      <c r="BJ235" s="113">
        <v>6.1</v>
      </c>
      <c r="BK235" s="113">
        <v>4.0999999999999996</v>
      </c>
      <c r="BL235" s="113">
        <v>5.6</v>
      </c>
      <c r="BM235" s="113">
        <v>28</v>
      </c>
      <c r="BN235" s="113">
        <v>3.7</v>
      </c>
      <c r="BO235" s="113">
        <v>92</v>
      </c>
      <c r="BP235" s="113">
        <v>95.8</v>
      </c>
      <c r="BQ235" s="113">
        <v>0</v>
      </c>
      <c r="BR235" s="113">
        <v>82</v>
      </c>
      <c r="BS235" s="113">
        <v>125</v>
      </c>
      <c r="BT235" s="113">
        <v>59</v>
      </c>
      <c r="BU235" s="113">
        <v>0.5</v>
      </c>
      <c r="BV235" s="113">
        <v>50</v>
      </c>
      <c r="BW235" s="113">
        <v>9.1</v>
      </c>
      <c r="BX235" s="113">
        <v>3.3</v>
      </c>
      <c r="BY235" s="113">
        <v>60.1</v>
      </c>
      <c r="BZ235" s="113">
        <v>99.8</v>
      </c>
      <c r="CA235" s="113">
        <v>60.1</v>
      </c>
      <c r="CB235" s="113">
        <v>100</v>
      </c>
      <c r="CC235" s="113"/>
      <c r="CD235" s="113"/>
      <c r="CE235" s="113"/>
      <c r="CF235" s="113"/>
      <c r="CG235" s="186"/>
      <c r="CH235" s="186"/>
      <c r="CI235" s="113">
        <v>10</v>
      </c>
      <c r="CJ235" s="113">
        <v>8</v>
      </c>
      <c r="CK235" s="113">
        <v>1</v>
      </c>
    </row>
    <row r="236" spans="1:89" x14ac:dyDescent="0.2">
      <c r="A236" s="184">
        <v>239</v>
      </c>
      <c r="B236" s="36">
        <v>239</v>
      </c>
      <c r="C236" t="s">
        <v>805</v>
      </c>
      <c r="D236" s="185" t="s">
        <v>806</v>
      </c>
      <c r="E236" s="186">
        <v>5</v>
      </c>
      <c r="F236" s="187"/>
      <c r="G236" s="187"/>
      <c r="H236" s="187"/>
      <c r="I236" s="188" t="s">
        <v>94</v>
      </c>
      <c r="J236" s="188" t="s">
        <v>139</v>
      </c>
      <c r="K236" s="188" t="s">
        <v>337</v>
      </c>
      <c r="L236" s="188" t="s">
        <v>337</v>
      </c>
      <c r="M236" s="188" t="s">
        <v>337</v>
      </c>
      <c r="N236" s="188" t="s">
        <v>337</v>
      </c>
      <c r="O236" s="188" t="s">
        <v>337</v>
      </c>
      <c r="P236" s="189">
        <v>44032</v>
      </c>
      <c r="Q236" s="189" t="s">
        <v>88</v>
      </c>
      <c r="R236" s="194" t="s">
        <v>807</v>
      </c>
      <c r="S236" s="190">
        <v>5</v>
      </c>
      <c r="T236" s="113" t="s">
        <v>90</v>
      </c>
      <c r="U236" s="113">
        <v>120</v>
      </c>
      <c r="V236" s="113">
        <v>20</v>
      </c>
      <c r="W236" s="113">
        <v>13.9</v>
      </c>
      <c r="X236" s="113"/>
      <c r="Y236" s="113"/>
      <c r="Z236" s="191">
        <v>0.81944444444444453</v>
      </c>
      <c r="AA236" s="191">
        <v>0.29722222222222222</v>
      </c>
      <c r="AB236" s="113">
        <v>683.5</v>
      </c>
      <c r="AC236" s="113">
        <v>602.5</v>
      </c>
      <c r="AD236" s="113">
        <v>88</v>
      </c>
      <c r="AE236" s="113">
        <v>81</v>
      </c>
      <c r="AF236" s="113"/>
      <c r="AG236" s="192">
        <v>5.0999999999999996</v>
      </c>
      <c r="AH236" s="192">
        <v>167</v>
      </c>
      <c r="AI236" s="192">
        <v>12.5</v>
      </c>
      <c r="AJ236" s="192">
        <v>11.5</v>
      </c>
      <c r="AK236" s="192">
        <v>53.5</v>
      </c>
      <c r="AL236" s="192">
        <v>11.8</v>
      </c>
      <c r="AM236" s="192">
        <v>23.2</v>
      </c>
      <c r="AN236" s="192">
        <v>87</v>
      </c>
      <c r="AO236" s="192">
        <v>37</v>
      </c>
      <c r="AP236" s="193">
        <v>3.2</v>
      </c>
      <c r="AQ236" s="192">
        <v>130</v>
      </c>
      <c r="AR236" s="192">
        <v>12.9</v>
      </c>
      <c r="AS236" s="113">
        <v>110.2</v>
      </c>
      <c r="AT236" s="113">
        <v>65.3</v>
      </c>
      <c r="AU236" s="98">
        <v>3.6846473029045641</v>
      </c>
      <c r="AV236" s="98">
        <v>4.0033195020746888</v>
      </c>
      <c r="AW236" s="113">
        <v>47</v>
      </c>
      <c r="AX236" s="113">
        <v>4.4000000000000004</v>
      </c>
      <c r="AY236" s="113">
        <v>2.6</v>
      </c>
      <c r="AZ236" s="113">
        <v>3</v>
      </c>
      <c r="BA236" s="113">
        <v>10</v>
      </c>
      <c r="BB236" s="113">
        <v>2</v>
      </c>
      <c r="BC236" s="113">
        <v>50</v>
      </c>
      <c r="BD236" s="113">
        <v>65</v>
      </c>
      <c r="BE236" s="173">
        <v>15.7</v>
      </c>
      <c r="BF236" s="113">
        <v>28.9</v>
      </c>
      <c r="BG236" s="113">
        <v>6.5</v>
      </c>
      <c r="BH236" s="113">
        <v>6</v>
      </c>
      <c r="BI236" s="113">
        <v>6.7</v>
      </c>
      <c r="BJ236" s="113">
        <v>7.9</v>
      </c>
      <c r="BK236" s="113">
        <v>5.2</v>
      </c>
      <c r="BL236" s="113">
        <v>6.7</v>
      </c>
      <c r="BM236" s="113">
        <v>40</v>
      </c>
      <c r="BN236" s="113">
        <v>4</v>
      </c>
      <c r="BO236" s="113">
        <v>86</v>
      </c>
      <c r="BP236" s="113">
        <v>96.6</v>
      </c>
      <c r="BQ236" s="113">
        <v>0</v>
      </c>
      <c r="BR236" s="113">
        <v>100</v>
      </c>
      <c r="BS236" s="113">
        <v>131</v>
      </c>
      <c r="BT236" s="113">
        <v>31</v>
      </c>
      <c r="BU236" s="113">
        <v>351.6</v>
      </c>
      <c r="BV236" s="113">
        <v>65.599999999999994</v>
      </c>
      <c r="BW236" s="113">
        <v>3.3</v>
      </c>
      <c r="BX236" s="113">
        <v>3.8</v>
      </c>
      <c r="BY236" s="113">
        <v>97</v>
      </c>
      <c r="BZ236" s="113">
        <v>97</v>
      </c>
      <c r="CA236" s="113">
        <v>100</v>
      </c>
      <c r="CB236" s="113">
        <v>100</v>
      </c>
      <c r="CC236" s="113"/>
      <c r="CD236" s="113"/>
      <c r="CE236" s="113" t="s">
        <v>79</v>
      </c>
      <c r="CF236" s="113"/>
      <c r="CG236" s="186"/>
      <c r="CH236" s="186"/>
      <c r="CI236" s="113">
        <v>10</v>
      </c>
      <c r="CJ236" s="113">
        <v>10</v>
      </c>
      <c r="CK236" s="113">
        <v>0</v>
      </c>
    </row>
    <row r="237" spans="1:89" x14ac:dyDescent="0.2">
      <c r="A237" s="184">
        <v>240</v>
      </c>
      <c r="B237" s="36">
        <v>240</v>
      </c>
      <c r="C237" t="s">
        <v>494</v>
      </c>
      <c r="D237" s="185" t="s">
        <v>495</v>
      </c>
      <c r="E237" s="186">
        <v>7</v>
      </c>
      <c r="F237" s="187"/>
      <c r="G237" s="187"/>
      <c r="H237" s="187"/>
      <c r="I237" s="188" t="s">
        <v>93</v>
      </c>
      <c r="J237" s="188" t="s">
        <v>115</v>
      </c>
      <c r="K237" s="188" t="s">
        <v>87</v>
      </c>
      <c r="L237" s="188" t="s">
        <v>337</v>
      </c>
      <c r="M237" s="188" t="s">
        <v>337</v>
      </c>
      <c r="N237" s="188" t="s">
        <v>337</v>
      </c>
      <c r="O237" s="188" t="s">
        <v>337</v>
      </c>
      <c r="P237" s="189">
        <v>44028</v>
      </c>
      <c r="Q237" s="189" t="s">
        <v>88</v>
      </c>
      <c r="R237" s="194" t="s">
        <v>808</v>
      </c>
      <c r="S237" s="190">
        <v>7</v>
      </c>
      <c r="T237" s="113" t="s">
        <v>90</v>
      </c>
      <c r="U237" s="113">
        <v>137</v>
      </c>
      <c r="V237" s="113">
        <v>33</v>
      </c>
      <c r="W237" s="113">
        <v>17.600000000000001</v>
      </c>
      <c r="X237" s="113"/>
      <c r="Y237" s="113"/>
      <c r="Z237" s="191">
        <v>0.8125</v>
      </c>
      <c r="AA237" s="191">
        <v>0.53472222222222221</v>
      </c>
      <c r="AB237" s="113">
        <v>1021.5</v>
      </c>
      <c r="AC237" s="113">
        <v>998</v>
      </c>
      <c r="AD237" s="113">
        <v>98</v>
      </c>
      <c r="AE237" s="113">
        <v>28</v>
      </c>
      <c r="AF237" s="113"/>
      <c r="AG237" s="192">
        <v>13.8</v>
      </c>
      <c r="AH237" s="192">
        <v>170.5</v>
      </c>
      <c r="AI237" s="192">
        <v>4</v>
      </c>
      <c r="AJ237" s="192">
        <v>1.9</v>
      </c>
      <c r="AK237" s="192">
        <v>39</v>
      </c>
      <c r="AL237" s="192">
        <v>25.7</v>
      </c>
      <c r="AM237" s="192">
        <v>33.4</v>
      </c>
      <c r="AN237" s="192">
        <v>61</v>
      </c>
      <c r="AO237" s="192">
        <v>4</v>
      </c>
      <c r="AP237" s="193">
        <v>0.2</v>
      </c>
      <c r="AQ237" s="192">
        <v>229</v>
      </c>
      <c r="AR237" s="192">
        <v>13.8</v>
      </c>
      <c r="AS237" s="113">
        <v>94.4</v>
      </c>
      <c r="AT237" s="113">
        <v>64.7</v>
      </c>
      <c r="AU237" s="98">
        <v>0.24048096192384769</v>
      </c>
      <c r="AV237" s="98">
        <v>0.25250501002004005</v>
      </c>
      <c r="AW237" s="113">
        <v>13</v>
      </c>
      <c r="AX237" s="113">
        <v>0.3</v>
      </c>
      <c r="AY237" s="113">
        <v>0</v>
      </c>
      <c r="AZ237" s="113">
        <v>1</v>
      </c>
      <c r="BA237" s="113">
        <v>26</v>
      </c>
      <c r="BB237" s="113">
        <v>0</v>
      </c>
      <c r="BC237" s="113">
        <v>85</v>
      </c>
      <c r="BD237" s="113">
        <v>112</v>
      </c>
      <c r="BE237" s="173">
        <v>18.600000000000001</v>
      </c>
      <c r="BF237" s="113">
        <v>22.7</v>
      </c>
      <c r="BG237" s="113">
        <v>6.7</v>
      </c>
      <c r="BH237" s="113">
        <v>13</v>
      </c>
      <c r="BI237" s="113">
        <v>3.6</v>
      </c>
      <c r="BJ237" s="113">
        <v>10.1</v>
      </c>
      <c r="BK237" s="113">
        <v>3.3</v>
      </c>
      <c r="BL237" s="113">
        <v>0</v>
      </c>
      <c r="BM237" s="113">
        <v>35</v>
      </c>
      <c r="BN237" s="113">
        <v>2.1</v>
      </c>
      <c r="BO237" s="113">
        <v>91</v>
      </c>
      <c r="BP237" s="113">
        <v>96.9</v>
      </c>
      <c r="BQ237" s="113">
        <v>0</v>
      </c>
      <c r="BR237" s="113">
        <v>66</v>
      </c>
      <c r="BS237" s="113">
        <v>115</v>
      </c>
      <c r="BT237" s="113">
        <v>47</v>
      </c>
      <c r="BU237" s="113">
        <v>97.2</v>
      </c>
      <c r="BV237" s="113">
        <v>26.3</v>
      </c>
      <c r="BW237" s="113">
        <v>3</v>
      </c>
      <c r="BX237" s="113">
        <v>3.2</v>
      </c>
      <c r="BY237" s="113">
        <v>62.4</v>
      </c>
      <c r="BZ237" s="113">
        <v>62.4</v>
      </c>
      <c r="CA237" s="113">
        <v>70.8</v>
      </c>
      <c r="CB237" s="113">
        <v>64.5</v>
      </c>
      <c r="CC237" s="113"/>
      <c r="CD237" s="113"/>
      <c r="CE237" s="113"/>
      <c r="CF237" s="113"/>
      <c r="CG237" s="186"/>
      <c r="CH237" s="186"/>
      <c r="CI237" s="113">
        <v>10</v>
      </c>
      <c r="CJ237" s="113">
        <v>10</v>
      </c>
      <c r="CK237" s="173">
        <v>0</v>
      </c>
    </row>
    <row r="238" spans="1:89" x14ac:dyDescent="0.2">
      <c r="A238" s="184">
        <v>241</v>
      </c>
      <c r="B238" s="36">
        <v>241</v>
      </c>
      <c r="C238" t="s">
        <v>809</v>
      </c>
      <c r="D238" s="185" t="s">
        <v>810</v>
      </c>
      <c r="E238" s="186">
        <v>8</v>
      </c>
      <c r="F238" s="187"/>
      <c r="G238" s="187"/>
      <c r="H238" s="187"/>
      <c r="I238" s="188" t="s">
        <v>93</v>
      </c>
      <c r="J238" s="188" t="s">
        <v>87</v>
      </c>
      <c r="K238" s="188" t="s">
        <v>337</v>
      </c>
      <c r="L238" s="188" t="s">
        <v>337</v>
      </c>
      <c r="M238" s="188" t="s">
        <v>337</v>
      </c>
      <c r="N238" s="188" t="s">
        <v>337</v>
      </c>
      <c r="O238" s="188" t="s">
        <v>337</v>
      </c>
      <c r="P238" s="189">
        <v>44025</v>
      </c>
      <c r="Q238" s="189" t="s">
        <v>88</v>
      </c>
      <c r="R238" s="194" t="s">
        <v>811</v>
      </c>
      <c r="S238" s="190">
        <v>8</v>
      </c>
      <c r="T238" s="113" t="s">
        <v>90</v>
      </c>
      <c r="U238" s="113">
        <v>132</v>
      </c>
      <c r="V238" s="113">
        <v>26</v>
      </c>
      <c r="W238" s="113">
        <v>14.9</v>
      </c>
      <c r="X238" s="113"/>
      <c r="Y238" s="113"/>
      <c r="Z238" s="191">
        <v>0.95833333333333337</v>
      </c>
      <c r="AA238" s="191">
        <v>0.4291666666666667</v>
      </c>
      <c r="AB238" s="113">
        <v>677.5</v>
      </c>
      <c r="AC238" s="113">
        <v>584.5</v>
      </c>
      <c r="AD238" s="113">
        <v>86</v>
      </c>
      <c r="AE238" s="113">
        <v>93</v>
      </c>
      <c r="AF238" s="113"/>
      <c r="AG238" s="192">
        <v>18.399999999999999</v>
      </c>
      <c r="AH238" s="192">
        <v>208.4</v>
      </c>
      <c r="AI238" s="192">
        <v>13.7</v>
      </c>
      <c r="AJ238" s="192">
        <v>6.8</v>
      </c>
      <c r="AK238" s="192">
        <v>48.3</v>
      </c>
      <c r="AL238" s="192">
        <v>20.5</v>
      </c>
      <c r="AM238" s="192">
        <v>24.3</v>
      </c>
      <c r="AN238" s="192">
        <v>55</v>
      </c>
      <c r="AO238" s="192">
        <v>16</v>
      </c>
      <c r="AP238" s="193">
        <v>1.4</v>
      </c>
      <c r="AQ238" s="192">
        <v>39</v>
      </c>
      <c r="AR238" s="192">
        <v>4</v>
      </c>
      <c r="AS238" s="113">
        <v>79.3</v>
      </c>
      <c r="AT238" s="113">
        <v>68.8</v>
      </c>
      <c r="AU238" s="98">
        <v>1.6424294268605646</v>
      </c>
      <c r="AV238" s="98">
        <v>1.786142001710864</v>
      </c>
      <c r="AW238" s="113">
        <v>9</v>
      </c>
      <c r="AX238" s="113">
        <v>0.9</v>
      </c>
      <c r="AY238" s="113">
        <v>0</v>
      </c>
      <c r="AZ238" s="113">
        <v>5</v>
      </c>
      <c r="BA238" s="113">
        <v>1</v>
      </c>
      <c r="BB238" s="113">
        <v>0</v>
      </c>
      <c r="BC238" s="113">
        <v>14</v>
      </c>
      <c r="BD238" s="113">
        <v>20</v>
      </c>
      <c r="BE238" s="173">
        <v>14.1</v>
      </c>
      <c r="BF238" s="113">
        <v>19.7</v>
      </c>
      <c r="BG238" s="113">
        <v>2.1</v>
      </c>
      <c r="BH238" s="113">
        <v>2.1</v>
      </c>
      <c r="BI238" s="113">
        <v>2</v>
      </c>
      <c r="BJ238" s="113">
        <v>0</v>
      </c>
      <c r="BK238" s="113">
        <v>2.1</v>
      </c>
      <c r="BL238" s="113">
        <v>1</v>
      </c>
      <c r="BM238" s="113">
        <v>11</v>
      </c>
      <c r="BN238" s="113">
        <v>1.1000000000000001</v>
      </c>
      <c r="BO238" s="113">
        <v>94</v>
      </c>
      <c r="BP238" s="113">
        <v>97.1</v>
      </c>
      <c r="BQ238" s="113">
        <v>0</v>
      </c>
      <c r="BR238" s="113">
        <v>74</v>
      </c>
      <c r="BS238" s="113">
        <v>130</v>
      </c>
      <c r="BT238" s="113">
        <v>52</v>
      </c>
      <c r="BU238" s="113">
        <v>133.1</v>
      </c>
      <c r="BV238" s="113">
        <v>60.7</v>
      </c>
      <c r="BW238" s="113">
        <v>11.1</v>
      </c>
      <c r="BX238" s="113">
        <v>3.1</v>
      </c>
      <c r="BY238" s="113">
        <v>99.4</v>
      </c>
      <c r="BZ238" s="113">
        <v>99.4</v>
      </c>
      <c r="CA238" s="113">
        <v>100</v>
      </c>
      <c r="CB238" s="113">
        <v>100</v>
      </c>
      <c r="CC238" s="113"/>
      <c r="CD238" s="113"/>
      <c r="CE238" s="113" t="s">
        <v>79</v>
      </c>
      <c r="CF238" s="113"/>
      <c r="CG238" s="186"/>
      <c r="CH238" s="186"/>
      <c r="CI238" s="113">
        <v>10</v>
      </c>
      <c r="CJ238" s="113">
        <v>10</v>
      </c>
      <c r="CK238" s="173">
        <v>0</v>
      </c>
    </row>
    <row r="239" spans="1:89" x14ac:dyDescent="0.2">
      <c r="A239" s="184">
        <v>242</v>
      </c>
      <c r="B239" s="36">
        <v>242</v>
      </c>
      <c r="C239" t="s">
        <v>812</v>
      </c>
      <c r="D239" s="185" t="s">
        <v>813</v>
      </c>
      <c r="E239" s="186">
        <v>6</v>
      </c>
      <c r="F239" s="187"/>
      <c r="G239" s="187"/>
      <c r="H239" s="187"/>
      <c r="I239" s="188" t="s">
        <v>87</v>
      </c>
      <c r="J239" s="188" t="s">
        <v>337</v>
      </c>
      <c r="K239" s="188" t="s">
        <v>337</v>
      </c>
      <c r="L239" s="188" t="s">
        <v>337</v>
      </c>
      <c r="M239" s="188" t="s">
        <v>337</v>
      </c>
      <c r="N239" s="188" t="s">
        <v>337</v>
      </c>
      <c r="O239" s="188" t="s">
        <v>337</v>
      </c>
      <c r="P239" s="189">
        <v>44020</v>
      </c>
      <c r="Q239" s="189" t="s">
        <v>88</v>
      </c>
      <c r="R239" s="194" t="s">
        <v>814</v>
      </c>
      <c r="S239" s="190">
        <v>6</v>
      </c>
      <c r="T239" s="113" t="s">
        <v>90</v>
      </c>
      <c r="U239" s="113">
        <v>116</v>
      </c>
      <c r="V239" s="113">
        <v>22</v>
      </c>
      <c r="W239" s="113">
        <v>16.3</v>
      </c>
      <c r="X239" s="113"/>
      <c r="Y239" s="113"/>
      <c r="Z239" s="191">
        <v>0.92708333333333337</v>
      </c>
      <c r="AA239" s="191">
        <v>0.3430555555555555</v>
      </c>
      <c r="AB239" s="113">
        <v>555.70000000000005</v>
      </c>
      <c r="AC239" s="113">
        <v>543.70000000000005</v>
      </c>
      <c r="AD239" s="113">
        <v>98</v>
      </c>
      <c r="AE239" s="113">
        <v>12</v>
      </c>
      <c r="AF239" s="113"/>
      <c r="AG239" s="192">
        <v>43.8</v>
      </c>
      <c r="AH239" s="192">
        <v>97.5</v>
      </c>
      <c r="AI239" s="192">
        <v>9.3000000000000007</v>
      </c>
      <c r="AJ239" s="192">
        <v>6.5</v>
      </c>
      <c r="AK239" s="192">
        <v>49.1</v>
      </c>
      <c r="AL239" s="192">
        <v>17.899999999999999</v>
      </c>
      <c r="AM239" s="192">
        <v>26.4</v>
      </c>
      <c r="AN239" s="192">
        <v>83</v>
      </c>
      <c r="AO239" s="192">
        <v>17</v>
      </c>
      <c r="AP239" s="193">
        <v>1.8</v>
      </c>
      <c r="AQ239" s="192">
        <v>80</v>
      </c>
      <c r="AR239" s="192">
        <v>8.8000000000000007</v>
      </c>
      <c r="AS239" s="113">
        <v>109.4</v>
      </c>
      <c r="AT239" s="113">
        <v>67</v>
      </c>
      <c r="AU239" s="98">
        <v>1.8760345778922198</v>
      </c>
      <c r="AV239" s="98">
        <v>2.0746735331984549</v>
      </c>
      <c r="AW239" s="113">
        <v>0</v>
      </c>
      <c r="AX239" s="113">
        <v>0</v>
      </c>
      <c r="AY239" s="113">
        <v>0</v>
      </c>
      <c r="AZ239" s="113">
        <v>2</v>
      </c>
      <c r="BA239" s="113">
        <v>4</v>
      </c>
      <c r="BB239" s="113">
        <v>8</v>
      </c>
      <c r="BC239" s="113">
        <v>15</v>
      </c>
      <c r="BD239" s="113">
        <v>29</v>
      </c>
      <c r="BE239" s="173">
        <v>12.4</v>
      </c>
      <c r="BF239" s="113">
        <v>18.100000000000001</v>
      </c>
      <c r="BG239" s="113">
        <v>3.2</v>
      </c>
      <c r="BH239" s="113">
        <v>2.5</v>
      </c>
      <c r="BI239" s="113">
        <v>3.4</v>
      </c>
      <c r="BJ239" s="113">
        <v>4.4000000000000004</v>
      </c>
      <c r="BK239" s="113">
        <v>1.9</v>
      </c>
      <c r="BL239" s="113">
        <v>4.4000000000000004</v>
      </c>
      <c r="BM239" s="113">
        <v>14</v>
      </c>
      <c r="BN239" s="113">
        <v>1.5</v>
      </c>
      <c r="BO239" s="113">
        <v>90</v>
      </c>
      <c r="BP239" s="113">
        <v>97.8</v>
      </c>
      <c r="BQ239" s="113">
        <v>0</v>
      </c>
      <c r="BR239" s="113">
        <v>92</v>
      </c>
      <c r="BS239" s="113">
        <v>111</v>
      </c>
      <c r="BT239" s="113">
        <v>69</v>
      </c>
      <c r="BU239" s="113">
        <v>2.7</v>
      </c>
      <c r="BV239" s="113">
        <v>34.9</v>
      </c>
      <c r="BW239" s="113">
        <v>10.5</v>
      </c>
      <c r="BX239" s="113">
        <v>3.4</v>
      </c>
      <c r="BY239" s="113">
        <v>94.5</v>
      </c>
      <c r="BZ239" s="113">
        <v>94.5</v>
      </c>
      <c r="CA239" s="113">
        <v>100</v>
      </c>
      <c r="CB239" s="113">
        <v>98.3</v>
      </c>
      <c r="CC239" s="113"/>
      <c r="CD239" s="113"/>
      <c r="CE239" s="113"/>
      <c r="CF239" s="113"/>
      <c r="CG239" s="186"/>
      <c r="CH239" s="186"/>
      <c r="CI239" s="113">
        <v>10</v>
      </c>
      <c r="CJ239" s="113">
        <v>10</v>
      </c>
      <c r="CK239" s="173">
        <v>0</v>
      </c>
    </row>
    <row r="240" spans="1:89" x14ac:dyDescent="0.2">
      <c r="A240" s="184">
        <v>243</v>
      </c>
      <c r="B240" s="36">
        <v>243</v>
      </c>
      <c r="C240" t="s">
        <v>815</v>
      </c>
      <c r="D240" s="185" t="s">
        <v>816</v>
      </c>
      <c r="E240" s="186">
        <v>7</v>
      </c>
      <c r="F240" s="187"/>
      <c r="G240" s="187"/>
      <c r="H240" s="187"/>
      <c r="I240" s="188" t="s">
        <v>87</v>
      </c>
      <c r="J240" s="188" t="s">
        <v>337</v>
      </c>
      <c r="K240" s="188" t="s">
        <v>337</v>
      </c>
      <c r="L240" s="188" t="s">
        <v>337</v>
      </c>
      <c r="M240" s="188" t="s">
        <v>337</v>
      </c>
      <c r="N240" s="188" t="s">
        <v>337</v>
      </c>
      <c r="O240" s="188" t="s">
        <v>337</v>
      </c>
      <c r="P240" s="189">
        <v>44018</v>
      </c>
      <c r="Q240" s="189" t="s">
        <v>88</v>
      </c>
      <c r="R240" s="194" t="s">
        <v>817</v>
      </c>
      <c r="S240" s="190">
        <v>7</v>
      </c>
      <c r="T240" s="113" t="s">
        <v>98</v>
      </c>
      <c r="U240" s="113">
        <v>126</v>
      </c>
      <c r="V240" s="113">
        <v>25</v>
      </c>
      <c r="W240" s="113">
        <v>15.7</v>
      </c>
      <c r="X240" s="113"/>
      <c r="Y240" s="113"/>
      <c r="Z240" s="191">
        <v>0.88541666666666663</v>
      </c>
      <c r="AA240" s="191">
        <v>0.39166666666666666</v>
      </c>
      <c r="AB240" s="113">
        <v>693</v>
      </c>
      <c r="AC240" s="113">
        <v>487</v>
      </c>
      <c r="AD240" s="113">
        <v>70</v>
      </c>
      <c r="AE240" s="113">
        <v>206</v>
      </c>
      <c r="AF240" s="113"/>
      <c r="AG240" s="192">
        <v>36.9</v>
      </c>
      <c r="AH240" s="192">
        <v>136.5</v>
      </c>
      <c r="AI240" s="192">
        <v>33.299999999999997</v>
      </c>
      <c r="AJ240" s="192">
        <v>7.4</v>
      </c>
      <c r="AK240" s="192">
        <v>40</v>
      </c>
      <c r="AL240" s="192">
        <v>30.3</v>
      </c>
      <c r="AM240" s="192">
        <v>22.3</v>
      </c>
      <c r="AN240" s="192">
        <v>83</v>
      </c>
      <c r="AO240" s="192">
        <v>24</v>
      </c>
      <c r="AP240" s="193">
        <v>2.1</v>
      </c>
      <c r="AQ240" s="192">
        <v>81</v>
      </c>
      <c r="AR240" s="192">
        <v>10</v>
      </c>
      <c r="AS240" s="113">
        <v>105.3</v>
      </c>
      <c r="AT240" s="113">
        <v>70.3</v>
      </c>
      <c r="AU240" s="98">
        <v>2.9568788501026693</v>
      </c>
      <c r="AV240" s="98">
        <v>3.2156057494866528</v>
      </c>
      <c r="AW240" s="113">
        <v>23</v>
      </c>
      <c r="AX240" s="113">
        <v>2.8</v>
      </c>
      <c r="AY240" s="113">
        <v>1.7</v>
      </c>
      <c r="AZ240" s="113">
        <v>0</v>
      </c>
      <c r="BA240" s="113">
        <v>0</v>
      </c>
      <c r="BB240" s="113">
        <v>2</v>
      </c>
      <c r="BC240" s="113">
        <v>14</v>
      </c>
      <c r="BD240" s="113">
        <v>16</v>
      </c>
      <c r="BE240" s="173">
        <v>11.2</v>
      </c>
      <c r="BF240" s="113">
        <v>12.7</v>
      </c>
      <c r="BG240" s="113">
        <v>2</v>
      </c>
      <c r="BH240" s="113">
        <v>1.1000000000000001</v>
      </c>
      <c r="BI240" s="113">
        <v>2.2000000000000002</v>
      </c>
      <c r="BJ240" s="113">
        <v>1.7</v>
      </c>
      <c r="BK240" s="113">
        <v>4</v>
      </c>
      <c r="BL240" s="113">
        <v>2.1</v>
      </c>
      <c r="BM240" s="113">
        <v>1</v>
      </c>
      <c r="BN240" s="113">
        <v>0.1</v>
      </c>
      <c r="BO240" s="113">
        <v>95</v>
      </c>
      <c r="BP240" s="113">
        <v>97.5</v>
      </c>
      <c r="BQ240" s="113">
        <v>0</v>
      </c>
      <c r="BR240" s="113">
        <v>71</v>
      </c>
      <c r="BS240" s="113">
        <v>121</v>
      </c>
      <c r="BT240" s="113">
        <v>51</v>
      </c>
      <c r="BU240" s="113">
        <v>151.6</v>
      </c>
      <c r="BV240" s="113">
        <v>30.6</v>
      </c>
      <c r="BW240" s="113">
        <v>25.3</v>
      </c>
      <c r="BX240" s="113">
        <v>3</v>
      </c>
      <c r="BY240" s="113">
        <v>100</v>
      </c>
      <c r="BZ240" s="113">
        <v>100</v>
      </c>
      <c r="CA240" s="113">
        <v>100</v>
      </c>
      <c r="CB240" s="113">
        <v>100</v>
      </c>
      <c r="CC240" s="113"/>
      <c r="CD240" s="113"/>
      <c r="CE240" s="113"/>
      <c r="CF240" s="113"/>
      <c r="CG240" s="186"/>
      <c r="CH240" s="186"/>
      <c r="CI240" s="113">
        <v>10</v>
      </c>
      <c r="CJ240" s="113">
        <v>10</v>
      </c>
      <c r="CK240" s="173">
        <v>0</v>
      </c>
    </row>
    <row r="241" spans="1:89" x14ac:dyDescent="0.2">
      <c r="A241" s="184">
        <v>244</v>
      </c>
      <c r="B241" s="36">
        <v>244</v>
      </c>
      <c r="C241" t="s">
        <v>818</v>
      </c>
      <c r="D241" s="185" t="s">
        <v>819</v>
      </c>
      <c r="E241" s="186">
        <v>10</v>
      </c>
      <c r="F241" s="187"/>
      <c r="G241" s="187"/>
      <c r="H241" s="187"/>
      <c r="I241" s="188" t="s">
        <v>94</v>
      </c>
      <c r="J241" s="188" t="s">
        <v>337</v>
      </c>
      <c r="K241" s="188" t="s">
        <v>337</v>
      </c>
      <c r="L241" s="188" t="s">
        <v>337</v>
      </c>
      <c r="M241" s="188" t="s">
        <v>337</v>
      </c>
      <c r="N241" s="188" t="s">
        <v>337</v>
      </c>
      <c r="O241" s="188" t="s">
        <v>337</v>
      </c>
      <c r="P241" s="189">
        <v>44018</v>
      </c>
      <c r="Q241" s="189" t="s">
        <v>88</v>
      </c>
      <c r="R241" s="194" t="s">
        <v>820</v>
      </c>
      <c r="S241" s="190">
        <v>10</v>
      </c>
      <c r="T241" s="113" t="s">
        <v>98</v>
      </c>
      <c r="U241" s="113">
        <v>138</v>
      </c>
      <c r="V241" s="113">
        <v>42</v>
      </c>
      <c r="W241" s="113">
        <v>22.1</v>
      </c>
      <c r="X241" s="113"/>
      <c r="Y241" s="113"/>
      <c r="Z241" s="191">
        <v>0.88194444444444453</v>
      </c>
      <c r="AA241" s="191">
        <v>0.29375000000000001</v>
      </c>
      <c r="AB241" s="113">
        <v>592.5</v>
      </c>
      <c r="AC241" s="113">
        <v>550.5</v>
      </c>
      <c r="AD241" s="113">
        <v>93</v>
      </c>
      <c r="AE241" s="113">
        <v>42.1</v>
      </c>
      <c r="AF241" s="113"/>
      <c r="AG241" s="192">
        <v>10.5</v>
      </c>
      <c r="AH241" s="192">
        <v>146.5</v>
      </c>
      <c r="AI241" s="192">
        <v>7.1</v>
      </c>
      <c r="AJ241" s="192">
        <v>4.7</v>
      </c>
      <c r="AK241" s="192">
        <v>56.9</v>
      </c>
      <c r="AL241" s="192">
        <v>12.1</v>
      </c>
      <c r="AM241" s="192">
        <v>26.2</v>
      </c>
      <c r="AN241" s="192">
        <v>67</v>
      </c>
      <c r="AO241" s="192">
        <v>17</v>
      </c>
      <c r="AP241" s="193">
        <v>1.7</v>
      </c>
      <c r="AQ241" s="192">
        <v>129</v>
      </c>
      <c r="AR241" s="192">
        <v>14.1</v>
      </c>
      <c r="AS241" s="113">
        <v>93.2</v>
      </c>
      <c r="AT241" s="113">
        <v>69</v>
      </c>
      <c r="AU241" s="98">
        <v>1.8528610354223434</v>
      </c>
      <c r="AV241" s="98">
        <v>2.0381471389645776</v>
      </c>
      <c r="AW241" s="113">
        <v>14</v>
      </c>
      <c r="AX241" s="113">
        <v>1.1000000000000001</v>
      </c>
      <c r="AY241" s="113">
        <v>0.8</v>
      </c>
      <c r="AZ241" s="113">
        <v>1</v>
      </c>
      <c r="BA241" s="113">
        <v>1</v>
      </c>
      <c r="BB241" s="113">
        <v>1</v>
      </c>
      <c r="BC241" s="113">
        <v>57</v>
      </c>
      <c r="BD241" s="113">
        <v>60</v>
      </c>
      <c r="BE241" s="173">
        <v>13.2</v>
      </c>
      <c r="BF241" s="113">
        <v>20</v>
      </c>
      <c r="BG241" s="113">
        <v>6.5</v>
      </c>
      <c r="BH241" s="113">
        <v>7.1</v>
      </c>
      <c r="BI241" s="113">
        <v>6.4</v>
      </c>
      <c r="BJ241" s="113">
        <v>12.9</v>
      </c>
      <c r="BK241" s="113">
        <v>7.4</v>
      </c>
      <c r="BL241" s="113">
        <v>9.6999999999999993</v>
      </c>
      <c r="BM241" s="113">
        <v>20</v>
      </c>
      <c r="BN241" s="113">
        <v>2.2000000000000002</v>
      </c>
      <c r="BO241" s="113">
        <v>92</v>
      </c>
      <c r="BP241" s="113">
        <v>97.1</v>
      </c>
      <c r="BQ241" s="113">
        <v>0</v>
      </c>
      <c r="BR241" s="113">
        <v>76</v>
      </c>
      <c r="BS241" s="113">
        <v>116</v>
      </c>
      <c r="BT241" s="113">
        <v>51</v>
      </c>
      <c r="BU241" s="113">
        <v>36</v>
      </c>
      <c r="BV241" s="113">
        <v>47.7</v>
      </c>
      <c r="BW241" s="113">
        <v>17.600000000000001</v>
      </c>
      <c r="BX241" s="113">
        <v>3.4</v>
      </c>
      <c r="BY241" s="113">
        <v>76.7</v>
      </c>
      <c r="BZ241" s="113">
        <v>99.8</v>
      </c>
      <c r="CA241" s="113">
        <v>76.7</v>
      </c>
      <c r="CB241" s="113">
        <v>100</v>
      </c>
      <c r="CC241" s="113"/>
      <c r="CD241" s="113"/>
      <c r="CE241" s="113"/>
      <c r="CF241" s="113"/>
      <c r="CG241" s="186"/>
      <c r="CH241" s="186"/>
      <c r="CI241" s="113">
        <v>10</v>
      </c>
      <c r="CJ241" s="113">
        <v>10</v>
      </c>
      <c r="CK241" s="113">
        <v>5</v>
      </c>
    </row>
    <row r="242" spans="1:89" x14ac:dyDescent="0.2">
      <c r="A242" s="184">
        <v>245</v>
      </c>
      <c r="B242" s="36">
        <v>245</v>
      </c>
      <c r="C242" t="s">
        <v>821</v>
      </c>
      <c r="D242" s="185" t="s">
        <v>822</v>
      </c>
      <c r="E242" s="186">
        <v>11</v>
      </c>
      <c r="F242" s="187"/>
      <c r="G242" s="187"/>
      <c r="H242" s="187"/>
      <c r="I242" s="188" t="s">
        <v>95</v>
      </c>
      <c r="J242" s="188" t="s">
        <v>93</v>
      </c>
      <c r="K242" s="188" t="s">
        <v>228</v>
      </c>
      <c r="L242" s="188" t="s">
        <v>235</v>
      </c>
      <c r="M242" s="188" t="s">
        <v>337</v>
      </c>
      <c r="N242" s="188" t="s">
        <v>337</v>
      </c>
      <c r="O242" s="188" t="s">
        <v>337</v>
      </c>
      <c r="P242" s="189">
        <v>44015</v>
      </c>
      <c r="Q242" s="189" t="s">
        <v>88</v>
      </c>
      <c r="R242" s="194" t="s">
        <v>823</v>
      </c>
      <c r="S242" s="190">
        <v>11</v>
      </c>
      <c r="T242" s="113" t="s">
        <v>98</v>
      </c>
      <c r="U242" s="113">
        <v>150</v>
      </c>
      <c r="V242" s="113">
        <v>35</v>
      </c>
      <c r="W242" s="113">
        <v>15.6</v>
      </c>
      <c r="X242" s="113"/>
      <c r="Y242" s="113"/>
      <c r="Z242" s="191">
        <v>0.90347222222222223</v>
      </c>
      <c r="AA242" s="191">
        <v>0.4284722222222222</v>
      </c>
      <c r="AB242" s="113">
        <v>755.9</v>
      </c>
      <c r="AC242" s="113">
        <v>716.4</v>
      </c>
      <c r="AD242" s="113">
        <v>95</v>
      </c>
      <c r="AE242" s="113">
        <v>39.5</v>
      </c>
      <c r="AF242" s="113"/>
      <c r="AG242" s="192">
        <v>0.1</v>
      </c>
      <c r="AH242" s="192">
        <v>133</v>
      </c>
      <c r="AI242" s="192">
        <v>5.2</v>
      </c>
      <c r="AJ242" s="192">
        <v>4.9000000000000004</v>
      </c>
      <c r="AK242" s="192">
        <v>50.2</v>
      </c>
      <c r="AL242" s="192">
        <v>17.399999999999999</v>
      </c>
      <c r="AM242" s="192">
        <v>27.5</v>
      </c>
      <c r="AN242" s="192">
        <v>104</v>
      </c>
      <c r="AO242" s="192">
        <v>45</v>
      </c>
      <c r="AP242" s="193">
        <v>3.6</v>
      </c>
      <c r="AQ242" s="192">
        <v>125</v>
      </c>
      <c r="AR242" s="192">
        <v>10.5</v>
      </c>
      <c r="AS242" s="113">
        <v>131.5</v>
      </c>
      <c r="AT242" s="113">
        <v>67.599999999999994</v>
      </c>
      <c r="AU242" s="98">
        <v>3.7688442211055277</v>
      </c>
      <c r="AV242" s="98">
        <v>4.0703517587939704</v>
      </c>
      <c r="AW242" s="113">
        <v>29</v>
      </c>
      <c r="AX242" s="113">
        <v>2.2000000000000002</v>
      </c>
      <c r="AY242" s="113">
        <v>0.3</v>
      </c>
      <c r="AZ242" s="113">
        <v>7</v>
      </c>
      <c r="BA242" s="113">
        <v>1</v>
      </c>
      <c r="BB242" s="113">
        <v>1</v>
      </c>
      <c r="BC242" s="113">
        <v>30</v>
      </c>
      <c r="BD242" s="113">
        <v>39</v>
      </c>
      <c r="BE242" s="173">
        <v>13.7</v>
      </c>
      <c r="BF242" s="113">
        <v>40.1</v>
      </c>
      <c r="BG242" s="113">
        <v>3.3</v>
      </c>
      <c r="BH242" s="113">
        <v>6.1</v>
      </c>
      <c r="BI242" s="113">
        <v>2.2000000000000002</v>
      </c>
      <c r="BJ242" s="113">
        <v>3.2</v>
      </c>
      <c r="BK242" s="113">
        <v>4.4000000000000004</v>
      </c>
      <c r="BL242" s="113">
        <v>4.5</v>
      </c>
      <c r="BM242" s="113">
        <v>26</v>
      </c>
      <c r="BN242" s="113">
        <v>2.2000000000000002</v>
      </c>
      <c r="BO242" s="113">
        <v>90</v>
      </c>
      <c r="BP242" s="113">
        <v>96.9</v>
      </c>
      <c r="BQ242" s="113">
        <v>0</v>
      </c>
      <c r="BR242" s="113">
        <v>59</v>
      </c>
      <c r="BS242" s="113">
        <v>126</v>
      </c>
      <c r="BT242" s="113">
        <v>47</v>
      </c>
      <c r="BU242" s="113">
        <v>40.5</v>
      </c>
      <c r="BV242" s="113">
        <v>58.6</v>
      </c>
      <c r="BW242" s="113">
        <v>7.3</v>
      </c>
      <c r="BX242" s="113">
        <v>3.1</v>
      </c>
      <c r="BY242" s="113">
        <v>85.5</v>
      </c>
      <c r="BZ242" s="113">
        <v>100</v>
      </c>
      <c r="CA242" s="113">
        <v>100</v>
      </c>
      <c r="CB242" s="113">
        <v>85.5</v>
      </c>
      <c r="CC242" s="113"/>
      <c r="CD242" s="113"/>
      <c r="CE242" s="113"/>
      <c r="CF242" s="113"/>
      <c r="CG242" s="186"/>
      <c r="CH242" s="186"/>
      <c r="CI242" s="113" t="s">
        <v>129</v>
      </c>
      <c r="CJ242" s="113" t="s">
        <v>129</v>
      </c>
      <c r="CK242" s="113" t="s">
        <v>129</v>
      </c>
    </row>
    <row r="243" spans="1:89" x14ac:dyDescent="0.2">
      <c r="A243" s="184">
        <v>246</v>
      </c>
      <c r="B243" s="36">
        <v>246</v>
      </c>
      <c r="C243" t="s">
        <v>824</v>
      </c>
      <c r="D243" s="185" t="s">
        <v>825</v>
      </c>
      <c r="E243" s="186">
        <v>17</v>
      </c>
      <c r="F243" s="187"/>
      <c r="G243" s="187"/>
      <c r="H243" s="187"/>
      <c r="I243" s="188" t="s">
        <v>139</v>
      </c>
      <c r="J243" s="188" t="s">
        <v>337</v>
      </c>
      <c r="K243" s="188" t="s">
        <v>337</v>
      </c>
      <c r="L243" s="188" t="s">
        <v>337</v>
      </c>
      <c r="M243" s="188" t="s">
        <v>337</v>
      </c>
      <c r="N243" s="188" t="s">
        <v>337</v>
      </c>
      <c r="O243" s="188" t="s">
        <v>337</v>
      </c>
      <c r="P243" s="189">
        <v>44013</v>
      </c>
      <c r="Q243" s="189" t="s">
        <v>88</v>
      </c>
      <c r="R243" s="194" t="s">
        <v>826</v>
      </c>
      <c r="S243" s="190">
        <v>17</v>
      </c>
      <c r="T243" s="113" t="s">
        <v>90</v>
      </c>
      <c r="U243" s="113">
        <v>168</v>
      </c>
      <c r="V243" s="113">
        <v>67</v>
      </c>
      <c r="W243" s="113">
        <v>23.7</v>
      </c>
      <c r="X243" s="113"/>
      <c r="Y243" s="113"/>
      <c r="Z243" s="191">
        <v>0.97916666666666663</v>
      </c>
      <c r="AA243" s="191">
        <v>0.43541666666666662</v>
      </c>
      <c r="AB243" s="113">
        <v>657.6</v>
      </c>
      <c r="AC243" s="113">
        <v>617</v>
      </c>
      <c r="AD243" s="113">
        <v>94</v>
      </c>
      <c r="AE243" s="113">
        <v>40.6</v>
      </c>
      <c r="AF243" s="113"/>
      <c r="AG243" s="192">
        <v>15</v>
      </c>
      <c r="AH243" s="192">
        <v>92</v>
      </c>
      <c r="AI243" s="192">
        <v>6.2</v>
      </c>
      <c r="AJ243" s="192">
        <v>6.4</v>
      </c>
      <c r="AK243" s="192">
        <v>47.3</v>
      </c>
      <c r="AL243" s="192">
        <v>19.2</v>
      </c>
      <c r="AM243" s="192">
        <v>27.1</v>
      </c>
      <c r="AN243" s="192">
        <v>82</v>
      </c>
      <c r="AO243" s="192">
        <v>26</v>
      </c>
      <c r="AP243" s="193">
        <v>2.4</v>
      </c>
      <c r="AQ243" s="192">
        <v>183</v>
      </c>
      <c r="AR243" s="192">
        <v>17.8</v>
      </c>
      <c r="AS243" s="113">
        <v>109.1</v>
      </c>
      <c r="AT243" s="113">
        <v>66.5</v>
      </c>
      <c r="AU243" s="98">
        <v>2.528363047001621</v>
      </c>
      <c r="AV243" s="98">
        <v>2.7617504051863859</v>
      </c>
      <c r="AW243" s="113">
        <v>0</v>
      </c>
      <c r="AX243" s="113">
        <v>0</v>
      </c>
      <c r="AY243" s="113">
        <v>0</v>
      </c>
      <c r="AZ243" s="113">
        <v>2</v>
      </c>
      <c r="BA243" s="113">
        <v>9</v>
      </c>
      <c r="BB243" s="113">
        <v>15</v>
      </c>
      <c r="BC243" s="113">
        <v>189</v>
      </c>
      <c r="BD243" s="113">
        <v>215</v>
      </c>
      <c r="BE243" s="173">
        <v>18.600000000000001</v>
      </c>
      <c r="BF243" s="113">
        <v>23.6</v>
      </c>
      <c r="BG243" s="113">
        <v>20.9</v>
      </c>
      <c r="BH243" s="113">
        <v>27.3</v>
      </c>
      <c r="BI243" s="113">
        <v>18.5</v>
      </c>
      <c r="BJ243" s="113">
        <v>18.2</v>
      </c>
      <c r="BK243" s="113">
        <v>5.9</v>
      </c>
      <c r="BL243" s="113">
        <v>16</v>
      </c>
      <c r="BM243" s="113">
        <v>156</v>
      </c>
      <c r="BN243" s="113">
        <v>15.2</v>
      </c>
      <c r="BO243" s="113">
        <v>89</v>
      </c>
      <c r="BP243" s="113">
        <v>96</v>
      </c>
      <c r="BQ243" s="113">
        <v>0</v>
      </c>
      <c r="BR243" s="113">
        <v>60</v>
      </c>
      <c r="BS243" s="113">
        <v>94</v>
      </c>
      <c r="BT243" s="113">
        <v>47</v>
      </c>
      <c r="BU243" s="113">
        <v>38.4</v>
      </c>
      <c r="BV243" s="113">
        <v>25.9</v>
      </c>
      <c r="BW243" s="113">
        <v>4.3</v>
      </c>
      <c r="BX243" s="113">
        <v>3.5</v>
      </c>
      <c r="BY243" s="113">
        <v>100</v>
      </c>
      <c r="BZ243" s="113">
        <v>100</v>
      </c>
      <c r="CA243" s="113">
        <v>100</v>
      </c>
      <c r="CB243" s="113">
        <v>100</v>
      </c>
      <c r="CC243" s="113"/>
      <c r="CD243" s="113"/>
      <c r="CE243" s="113"/>
      <c r="CF243" s="113"/>
      <c r="CG243" s="186" t="s">
        <v>80</v>
      </c>
      <c r="CH243" s="186"/>
      <c r="CI243" s="113">
        <v>5</v>
      </c>
      <c r="CJ243" s="113">
        <v>9</v>
      </c>
      <c r="CK243" s="113">
        <v>6</v>
      </c>
    </row>
    <row r="244" spans="1:89" x14ac:dyDescent="0.2">
      <c r="A244" s="184">
        <v>247</v>
      </c>
      <c r="B244" s="36">
        <v>247</v>
      </c>
      <c r="C244" t="s">
        <v>827</v>
      </c>
      <c r="D244" s="185" t="s">
        <v>828</v>
      </c>
      <c r="E244" s="186">
        <v>8</v>
      </c>
      <c r="F244" s="187"/>
      <c r="G244" s="187"/>
      <c r="H244" s="187"/>
      <c r="I244" s="188" t="s">
        <v>235</v>
      </c>
      <c r="J244" s="188" t="s">
        <v>337</v>
      </c>
      <c r="K244" s="188" t="s">
        <v>337</v>
      </c>
      <c r="L244" s="188" t="s">
        <v>337</v>
      </c>
      <c r="M244" s="188" t="s">
        <v>337</v>
      </c>
      <c r="N244" s="188" t="s">
        <v>337</v>
      </c>
      <c r="O244" s="188" t="s">
        <v>337</v>
      </c>
      <c r="P244" s="189">
        <v>44013</v>
      </c>
      <c r="Q244" s="189" t="s">
        <v>88</v>
      </c>
      <c r="R244" s="194" t="s">
        <v>829</v>
      </c>
      <c r="S244" s="190">
        <v>8</v>
      </c>
      <c r="T244" s="113" t="s">
        <v>98</v>
      </c>
      <c r="U244" s="113">
        <v>132</v>
      </c>
      <c r="V244" s="113">
        <v>28</v>
      </c>
      <c r="W244" s="113">
        <v>16.100000000000001</v>
      </c>
      <c r="X244" s="113"/>
      <c r="Y244" s="113"/>
      <c r="Z244" s="191">
        <v>0.84027777777777779</v>
      </c>
      <c r="AA244" s="191">
        <v>0.32847222222222222</v>
      </c>
      <c r="AB244" s="113">
        <v>702.5</v>
      </c>
      <c r="AC244" s="113">
        <v>584</v>
      </c>
      <c r="AD244" s="113">
        <v>83</v>
      </c>
      <c r="AE244" s="113">
        <v>118.5</v>
      </c>
      <c r="AF244" s="113"/>
      <c r="AG244" s="192">
        <v>38.299999999999997</v>
      </c>
      <c r="AH244" s="192">
        <v>143.30000000000001</v>
      </c>
      <c r="AI244" s="192">
        <v>16.899999999999999</v>
      </c>
      <c r="AJ244" s="192">
        <v>5.5</v>
      </c>
      <c r="AK244" s="192">
        <v>44</v>
      </c>
      <c r="AL244" s="192">
        <v>21.7</v>
      </c>
      <c r="AM244" s="192">
        <v>28.9</v>
      </c>
      <c r="AN244" s="192">
        <v>56</v>
      </c>
      <c r="AO244" s="192">
        <v>16</v>
      </c>
      <c r="AP244" s="193">
        <v>1.4</v>
      </c>
      <c r="AQ244" s="192">
        <v>99</v>
      </c>
      <c r="AR244" s="192">
        <v>10.199999999999999</v>
      </c>
      <c r="AS244" s="113">
        <v>84.9</v>
      </c>
      <c r="AT244" s="113">
        <v>65.7</v>
      </c>
      <c r="AU244" s="98">
        <v>1.6438356164383561</v>
      </c>
      <c r="AV244" s="98">
        <v>1.7876712328767124</v>
      </c>
      <c r="AW244" s="113">
        <v>154</v>
      </c>
      <c r="AX244" s="113">
        <v>15.8</v>
      </c>
      <c r="AY244" s="113">
        <v>4.3</v>
      </c>
      <c r="AZ244" s="113">
        <v>3</v>
      </c>
      <c r="BA244" s="113">
        <v>0</v>
      </c>
      <c r="BB244" s="113">
        <v>1</v>
      </c>
      <c r="BC244" s="113">
        <v>5</v>
      </c>
      <c r="BD244" s="113">
        <v>9</v>
      </c>
      <c r="BE244" s="173">
        <v>11.9</v>
      </c>
      <c r="BF244" s="113">
        <v>23.3</v>
      </c>
      <c r="BG244" s="113">
        <v>0.9</v>
      </c>
      <c r="BH244" s="113">
        <v>0.7</v>
      </c>
      <c r="BI244" s="113">
        <v>1</v>
      </c>
      <c r="BJ244" s="113">
        <v>3.2</v>
      </c>
      <c r="BK244" s="113">
        <v>0.8</v>
      </c>
      <c r="BL244" s="113">
        <v>0.9</v>
      </c>
      <c r="BM244" s="113">
        <v>6</v>
      </c>
      <c r="BN244" s="113">
        <v>0.6</v>
      </c>
      <c r="BO244" s="113">
        <v>94</v>
      </c>
      <c r="BP244" s="113">
        <v>97.6</v>
      </c>
      <c r="BQ244" s="113">
        <v>0</v>
      </c>
      <c r="BR244" s="113">
        <v>70</v>
      </c>
      <c r="BS244" s="113">
        <v>116</v>
      </c>
      <c r="BT244" s="113">
        <v>51</v>
      </c>
      <c r="BU244" s="113">
        <v>6.4</v>
      </c>
      <c r="BV244" s="113">
        <v>47.4</v>
      </c>
      <c r="BW244" s="113">
        <v>8</v>
      </c>
      <c r="BX244" s="113">
        <v>3</v>
      </c>
      <c r="BY244" s="113">
        <v>99.2</v>
      </c>
      <c r="BZ244" s="113">
        <v>99.2</v>
      </c>
      <c r="CA244" s="113">
        <v>100</v>
      </c>
      <c r="CB244" s="113">
        <v>99.6</v>
      </c>
      <c r="CC244" s="113"/>
      <c r="CD244" s="113"/>
      <c r="CE244" s="113"/>
      <c r="CF244" s="113"/>
      <c r="CG244" s="186"/>
      <c r="CH244" s="186"/>
      <c r="CI244" s="113">
        <v>5</v>
      </c>
      <c r="CJ244" s="113">
        <v>10</v>
      </c>
      <c r="CK244" s="173">
        <v>0</v>
      </c>
    </row>
    <row r="245" spans="1:89" x14ac:dyDescent="0.2">
      <c r="A245" s="184">
        <v>248</v>
      </c>
      <c r="B245" s="36">
        <v>248</v>
      </c>
      <c r="C245" t="s">
        <v>375</v>
      </c>
      <c r="D245" s="185" t="s">
        <v>376</v>
      </c>
      <c r="E245" s="186">
        <v>16</v>
      </c>
      <c r="F245" s="187"/>
      <c r="G245" s="187"/>
      <c r="H245" s="187"/>
      <c r="I245" s="188" t="s">
        <v>1827</v>
      </c>
      <c r="J245" s="188" t="s">
        <v>337</v>
      </c>
      <c r="K245" s="188" t="s">
        <v>337</v>
      </c>
      <c r="L245" s="188" t="s">
        <v>337</v>
      </c>
      <c r="M245" s="188" t="s">
        <v>337</v>
      </c>
      <c r="N245" s="188" t="s">
        <v>337</v>
      </c>
      <c r="O245" s="188" t="s">
        <v>337</v>
      </c>
      <c r="P245" s="189">
        <v>44011</v>
      </c>
      <c r="Q245" s="189" t="s">
        <v>88</v>
      </c>
      <c r="R245" s="194" t="s">
        <v>830</v>
      </c>
      <c r="S245" s="190">
        <v>16</v>
      </c>
      <c r="T245" s="113" t="s">
        <v>98</v>
      </c>
      <c r="U245" s="113">
        <v>171</v>
      </c>
      <c r="V245" s="113">
        <v>57</v>
      </c>
      <c r="W245" s="113">
        <v>19.5</v>
      </c>
      <c r="X245" s="113"/>
      <c r="Y245" s="113"/>
      <c r="Z245" s="191">
        <v>0.95000000000000007</v>
      </c>
      <c r="AA245" s="191">
        <v>0.33263888888888887</v>
      </c>
      <c r="AB245" s="113">
        <v>507.1</v>
      </c>
      <c r="AC245" s="113">
        <v>482.6</v>
      </c>
      <c r="AD245" s="113">
        <v>95</v>
      </c>
      <c r="AE245" s="113">
        <v>24</v>
      </c>
      <c r="AF245" s="113"/>
      <c r="AG245" s="192">
        <v>44.3</v>
      </c>
      <c r="AH245" s="192">
        <v>41</v>
      </c>
      <c r="AI245" s="192">
        <v>10.7</v>
      </c>
      <c r="AJ245" s="192">
        <v>5.5</v>
      </c>
      <c r="AK245" s="192">
        <v>45</v>
      </c>
      <c r="AL245" s="192">
        <v>20.7</v>
      </c>
      <c r="AM245" s="192">
        <v>28.8</v>
      </c>
      <c r="AN245" s="192">
        <v>75</v>
      </c>
      <c r="AO245" s="192">
        <v>22</v>
      </c>
      <c r="AP245" s="193">
        <v>2.6</v>
      </c>
      <c r="AQ245" s="192">
        <v>75</v>
      </c>
      <c r="AR245" s="192">
        <v>9.3000000000000007</v>
      </c>
      <c r="AS245" s="113">
        <v>103.8</v>
      </c>
      <c r="AT245" s="113">
        <v>65.7</v>
      </c>
      <c r="AU245" s="98">
        <v>2.7351844177372562</v>
      </c>
      <c r="AV245" s="98">
        <v>3.0584334852880231</v>
      </c>
      <c r="AW245" s="113">
        <v>0</v>
      </c>
      <c r="AX245" s="113">
        <v>0</v>
      </c>
      <c r="AY245" s="113">
        <v>0</v>
      </c>
      <c r="AZ245" s="113">
        <v>9</v>
      </c>
      <c r="BA245" s="113">
        <v>4</v>
      </c>
      <c r="BB245" s="113">
        <v>0</v>
      </c>
      <c r="BC245" s="113">
        <v>29</v>
      </c>
      <c r="BD245" s="113">
        <v>42</v>
      </c>
      <c r="BE245" s="173">
        <v>14.1</v>
      </c>
      <c r="BF245" s="113">
        <v>28.2</v>
      </c>
      <c r="BG245" s="113">
        <v>5.2</v>
      </c>
      <c r="BH245" s="113">
        <v>5.6</v>
      </c>
      <c r="BI245" s="113">
        <v>5.0999999999999996</v>
      </c>
      <c r="BJ245" s="113">
        <v>17.3</v>
      </c>
      <c r="BK245" s="113">
        <v>2.7</v>
      </c>
      <c r="BL245" s="113">
        <v>4.7</v>
      </c>
      <c r="BM245" s="113">
        <v>30</v>
      </c>
      <c r="BN245" s="113">
        <v>3.7</v>
      </c>
      <c r="BO245" s="113">
        <v>88</v>
      </c>
      <c r="BP245" s="113">
        <v>95.5</v>
      </c>
      <c r="BQ245" s="113">
        <v>0</v>
      </c>
      <c r="BR245" s="113">
        <v>52</v>
      </c>
      <c r="BS245" s="113">
        <v>101</v>
      </c>
      <c r="BT245" s="113">
        <v>41</v>
      </c>
      <c r="BU245" s="113">
        <v>23</v>
      </c>
      <c r="BV245" s="113">
        <v>81.400000000000006</v>
      </c>
      <c r="BW245" s="113">
        <v>9.9</v>
      </c>
      <c r="BX245" s="113">
        <v>3.6</v>
      </c>
      <c r="BY245" s="113">
        <v>99</v>
      </c>
      <c r="BZ245" s="113">
        <v>99</v>
      </c>
      <c r="CA245" s="113">
        <v>100</v>
      </c>
      <c r="CB245" s="113">
        <v>100</v>
      </c>
      <c r="CC245" s="113"/>
      <c r="CD245" s="113"/>
      <c r="CE245" s="113"/>
      <c r="CF245" s="113"/>
      <c r="CG245" s="186"/>
      <c r="CH245" s="186"/>
      <c r="CI245" s="113">
        <v>8</v>
      </c>
      <c r="CJ245" s="113">
        <v>10</v>
      </c>
      <c r="CK245" s="173">
        <v>0</v>
      </c>
    </row>
    <row r="246" spans="1:89" x14ac:dyDescent="0.2">
      <c r="A246" s="184">
        <v>249</v>
      </c>
      <c r="B246" s="36">
        <v>249</v>
      </c>
      <c r="C246" t="s">
        <v>831</v>
      </c>
      <c r="D246" s="185" t="s">
        <v>832</v>
      </c>
      <c r="E246" s="186">
        <v>8</v>
      </c>
      <c r="F246" s="187"/>
      <c r="G246" s="187"/>
      <c r="H246" s="187"/>
      <c r="I246" s="188" t="s">
        <v>1827</v>
      </c>
      <c r="J246" s="188" t="s">
        <v>337</v>
      </c>
      <c r="K246" s="188" t="s">
        <v>337</v>
      </c>
      <c r="L246" s="188" t="s">
        <v>337</v>
      </c>
      <c r="M246" s="188" t="s">
        <v>337</v>
      </c>
      <c r="N246" s="188" t="s">
        <v>337</v>
      </c>
      <c r="O246" s="188" t="s">
        <v>337</v>
      </c>
      <c r="P246" s="189">
        <v>44007</v>
      </c>
      <c r="Q246" s="189" t="s">
        <v>88</v>
      </c>
      <c r="R246" s="194" t="s">
        <v>833</v>
      </c>
      <c r="S246" s="190">
        <v>8</v>
      </c>
      <c r="T246" s="113" t="s">
        <v>90</v>
      </c>
      <c r="U246" s="113">
        <v>154</v>
      </c>
      <c r="V246" s="113">
        <v>54</v>
      </c>
      <c r="W246" s="113">
        <v>22.8</v>
      </c>
      <c r="X246" s="113"/>
      <c r="Y246" s="113"/>
      <c r="Z246" s="191">
        <v>0.875</v>
      </c>
      <c r="AA246" s="191">
        <v>0.25972222222222224</v>
      </c>
      <c r="AB246" s="113">
        <v>523.70000000000005</v>
      </c>
      <c r="AC246" s="113">
        <v>501</v>
      </c>
      <c r="AD246" s="113">
        <v>96</v>
      </c>
      <c r="AE246" s="113">
        <v>22.7</v>
      </c>
      <c r="AF246" s="113"/>
      <c r="AG246" s="192">
        <v>30.3</v>
      </c>
      <c r="AH246" s="192">
        <v>102.5</v>
      </c>
      <c r="AI246" s="192">
        <v>9.6</v>
      </c>
      <c r="AJ246" s="192">
        <v>5.3</v>
      </c>
      <c r="AK246" s="192">
        <v>48.5</v>
      </c>
      <c r="AL246" s="192">
        <v>25.1</v>
      </c>
      <c r="AM246" s="192">
        <v>21.1</v>
      </c>
      <c r="AN246" s="192">
        <v>50</v>
      </c>
      <c r="AO246" s="192">
        <v>23</v>
      </c>
      <c r="AP246" s="193">
        <v>2.6</v>
      </c>
      <c r="AQ246" s="192">
        <v>86</v>
      </c>
      <c r="AR246" s="192">
        <v>10.3</v>
      </c>
      <c r="AS246" s="113">
        <v>71.099999999999994</v>
      </c>
      <c r="AT246" s="113">
        <v>73.599999999999994</v>
      </c>
      <c r="AU246" s="98">
        <v>2.7544910179640718</v>
      </c>
      <c r="AV246" s="98">
        <v>3.0658682634730541</v>
      </c>
      <c r="AW246" s="113">
        <v>0</v>
      </c>
      <c r="AX246" s="113">
        <v>0</v>
      </c>
      <c r="AY246" s="113">
        <v>0.2</v>
      </c>
      <c r="AZ246" s="113">
        <v>0</v>
      </c>
      <c r="BA246" s="113">
        <v>4</v>
      </c>
      <c r="BB246" s="113">
        <v>4</v>
      </c>
      <c r="BC246" s="113">
        <v>57</v>
      </c>
      <c r="BD246" s="113">
        <v>65</v>
      </c>
      <c r="BE246" s="113">
        <v>11</v>
      </c>
      <c r="BF246" s="113">
        <v>27.1</v>
      </c>
      <c r="BG246" s="113">
        <v>7.8</v>
      </c>
      <c r="BH246" s="113">
        <v>9.6999999999999993</v>
      </c>
      <c r="BI246" s="113">
        <v>7.3</v>
      </c>
      <c r="BJ246" s="113">
        <v>9.1</v>
      </c>
      <c r="BK246" s="113">
        <v>5</v>
      </c>
      <c r="BL246" s="113">
        <v>5.5</v>
      </c>
      <c r="BM246" s="113">
        <v>50</v>
      </c>
      <c r="BN246" s="113">
        <v>6</v>
      </c>
      <c r="BO246" s="113">
        <v>88</v>
      </c>
      <c r="BP246" s="113">
        <v>96.3</v>
      </c>
      <c r="BQ246" s="113">
        <v>0</v>
      </c>
      <c r="BR246" s="113">
        <v>86</v>
      </c>
      <c r="BS246" s="113">
        <v>110</v>
      </c>
      <c r="BT246" s="113">
        <v>68</v>
      </c>
      <c r="BU246" s="113">
        <v>25.2</v>
      </c>
      <c r="BV246" s="113">
        <v>7.2</v>
      </c>
      <c r="BW246" s="113">
        <v>17.5</v>
      </c>
      <c r="BX246" s="113">
        <v>3.3</v>
      </c>
      <c r="BY246" s="113">
        <v>91.7</v>
      </c>
      <c r="BZ246" s="113">
        <v>98.1</v>
      </c>
      <c r="CA246" s="113">
        <v>96.5</v>
      </c>
      <c r="CB246" s="113">
        <v>91.7</v>
      </c>
      <c r="CC246" s="113"/>
      <c r="CD246" s="113"/>
      <c r="CE246" s="113"/>
      <c r="CF246" s="113"/>
      <c r="CG246" s="186"/>
      <c r="CH246" s="186"/>
      <c r="CI246" s="113">
        <v>10</v>
      </c>
      <c r="CJ246" s="113">
        <v>10</v>
      </c>
      <c r="CK246" s="113">
        <v>3</v>
      </c>
    </row>
    <row r="247" spans="1:89" x14ac:dyDescent="0.2">
      <c r="A247" s="184">
        <v>250</v>
      </c>
      <c r="B247" s="36">
        <v>250</v>
      </c>
      <c r="C247" t="s">
        <v>834</v>
      </c>
      <c r="D247" s="185" t="s">
        <v>835</v>
      </c>
      <c r="E247" s="186">
        <v>7</v>
      </c>
      <c r="F247" s="187"/>
      <c r="G247" s="187"/>
      <c r="H247" s="187"/>
      <c r="I247" s="188" t="s">
        <v>235</v>
      </c>
      <c r="J247" s="188" t="s">
        <v>94</v>
      </c>
      <c r="K247" s="188" t="s">
        <v>115</v>
      </c>
      <c r="L247" s="188" t="s">
        <v>337</v>
      </c>
      <c r="M247" s="188" t="s">
        <v>337</v>
      </c>
      <c r="N247" s="188" t="s">
        <v>337</v>
      </c>
      <c r="O247" s="188" t="s">
        <v>337</v>
      </c>
      <c r="P247" s="189">
        <v>44006</v>
      </c>
      <c r="Q247" s="189" t="s">
        <v>88</v>
      </c>
      <c r="R247" s="194" t="s">
        <v>836</v>
      </c>
      <c r="S247" s="190">
        <v>7</v>
      </c>
      <c r="T247" s="113" t="s">
        <v>90</v>
      </c>
      <c r="U247" s="113">
        <v>127</v>
      </c>
      <c r="V247" s="113">
        <v>25</v>
      </c>
      <c r="W247" s="113">
        <v>15.5</v>
      </c>
      <c r="X247" s="113"/>
      <c r="Y247" s="113"/>
      <c r="Z247" s="191">
        <v>0.88541666666666663</v>
      </c>
      <c r="AA247" s="191">
        <v>0.38958333333333334</v>
      </c>
      <c r="AB247" s="113">
        <v>665.5</v>
      </c>
      <c r="AC247" s="113">
        <v>600.5</v>
      </c>
      <c r="AD247" s="113">
        <v>90</v>
      </c>
      <c r="AE247" s="113">
        <v>64.5</v>
      </c>
      <c r="AF247" s="113"/>
      <c r="AG247" s="192">
        <v>60.9</v>
      </c>
      <c r="AH247" s="192">
        <v>204.5</v>
      </c>
      <c r="AI247" s="192">
        <v>17.3</v>
      </c>
      <c r="AJ247" s="192">
        <v>11.2</v>
      </c>
      <c r="AK247" s="192">
        <v>40.200000000000003</v>
      </c>
      <c r="AL247" s="192">
        <v>23.3</v>
      </c>
      <c r="AM247" s="192">
        <v>25.3</v>
      </c>
      <c r="AN247" s="192">
        <v>108</v>
      </c>
      <c r="AO247" s="192">
        <v>49</v>
      </c>
      <c r="AP247" s="193">
        <v>4.4000000000000004</v>
      </c>
      <c r="AQ247" s="192">
        <v>121</v>
      </c>
      <c r="AR247" s="192">
        <v>12.1</v>
      </c>
      <c r="AS247" s="113">
        <v>133.30000000000001</v>
      </c>
      <c r="AT247" s="113">
        <v>63.5</v>
      </c>
      <c r="AU247" s="98">
        <v>4.8959200666111578</v>
      </c>
      <c r="AV247" s="98">
        <v>5.335553705245629</v>
      </c>
      <c r="AW247" s="113">
        <v>0</v>
      </c>
      <c r="AX247" s="113">
        <v>0</v>
      </c>
      <c r="AY247" s="113">
        <v>0</v>
      </c>
      <c r="AZ247" s="113">
        <v>3</v>
      </c>
      <c r="BA247" s="113">
        <v>0</v>
      </c>
      <c r="BB247" s="113">
        <v>4</v>
      </c>
      <c r="BC247" s="113">
        <v>29</v>
      </c>
      <c r="BD247" s="113">
        <v>36</v>
      </c>
      <c r="BE247" s="173">
        <v>12.1</v>
      </c>
      <c r="BF247" s="113">
        <v>23</v>
      </c>
      <c r="BG247" s="113">
        <v>3.6</v>
      </c>
      <c r="BH247" s="113">
        <v>8.3000000000000007</v>
      </c>
      <c r="BI247" s="113">
        <v>2</v>
      </c>
      <c r="BJ247" s="113">
        <v>4</v>
      </c>
      <c r="BK247" s="113">
        <v>3.3</v>
      </c>
      <c r="BL247" s="113">
        <v>5</v>
      </c>
      <c r="BM247" s="113">
        <v>10</v>
      </c>
      <c r="BN247" s="113">
        <v>1</v>
      </c>
      <c r="BO247" s="113">
        <v>80</v>
      </c>
      <c r="BP247" s="113">
        <v>96.1</v>
      </c>
      <c r="BQ247" s="113">
        <v>0.1</v>
      </c>
      <c r="BR247" s="113">
        <v>81</v>
      </c>
      <c r="BS247" s="113">
        <v>124</v>
      </c>
      <c r="BT247" s="113">
        <v>57</v>
      </c>
      <c r="BU247" s="113">
        <v>0.2</v>
      </c>
      <c r="BV247" s="113">
        <v>50</v>
      </c>
      <c r="BW247" s="113">
        <v>4.0999999999999996</v>
      </c>
      <c r="BX247" s="113">
        <v>2.8</v>
      </c>
      <c r="BY247" s="113">
        <v>42.2</v>
      </c>
      <c r="BZ247" s="113">
        <v>42.2</v>
      </c>
      <c r="CA247" s="113">
        <v>98.1</v>
      </c>
      <c r="CB247" s="113">
        <v>100</v>
      </c>
      <c r="CC247" s="113"/>
      <c r="CD247" s="113"/>
      <c r="CE247" s="113"/>
      <c r="CF247" s="113"/>
      <c r="CG247" s="186"/>
      <c r="CH247" s="186"/>
      <c r="CI247" s="113" t="s">
        <v>129</v>
      </c>
      <c r="CJ247" s="113">
        <v>7</v>
      </c>
      <c r="CK247" s="113">
        <v>8</v>
      </c>
    </row>
    <row r="248" spans="1:89" x14ac:dyDescent="0.2">
      <c r="A248" s="184">
        <v>251</v>
      </c>
      <c r="B248" s="36">
        <v>251</v>
      </c>
      <c r="C248" t="s">
        <v>837</v>
      </c>
      <c r="D248" s="185" t="s">
        <v>838</v>
      </c>
      <c r="E248" s="186">
        <v>7</v>
      </c>
      <c r="F248" s="187"/>
      <c r="G248" s="187"/>
      <c r="H248" s="187"/>
      <c r="I248" s="188" t="s">
        <v>94</v>
      </c>
      <c r="J248" s="188" t="s">
        <v>115</v>
      </c>
      <c r="K248" s="188" t="s">
        <v>337</v>
      </c>
      <c r="L248" s="188" t="s">
        <v>337</v>
      </c>
      <c r="M248" s="188" t="s">
        <v>337</v>
      </c>
      <c r="N248" s="188" t="s">
        <v>337</v>
      </c>
      <c r="O248" s="188" t="s">
        <v>337</v>
      </c>
      <c r="P248" s="189">
        <v>44005</v>
      </c>
      <c r="Q248" s="189" t="s">
        <v>88</v>
      </c>
      <c r="R248" s="194" t="s">
        <v>839</v>
      </c>
      <c r="S248" s="190">
        <v>7</v>
      </c>
      <c r="T248" s="113" t="s">
        <v>90</v>
      </c>
      <c r="U248" s="113">
        <v>124</v>
      </c>
      <c r="V248" s="113">
        <v>21</v>
      </c>
      <c r="W248" s="113">
        <v>13.7</v>
      </c>
      <c r="X248" s="113"/>
      <c r="Y248" s="113"/>
      <c r="Z248" s="191">
        <v>0.87013888888888891</v>
      </c>
      <c r="AA248" s="191">
        <v>0.27499999999999997</v>
      </c>
      <c r="AB248" s="113">
        <v>582.5</v>
      </c>
      <c r="AC248" s="113">
        <v>570</v>
      </c>
      <c r="AD248" s="113">
        <v>98</v>
      </c>
      <c r="AE248" s="113">
        <v>12.5</v>
      </c>
      <c r="AF248" s="113"/>
      <c r="AG248" s="192">
        <v>0.4</v>
      </c>
      <c r="AH248" s="192">
        <v>62</v>
      </c>
      <c r="AI248" s="192">
        <v>2.2000000000000002</v>
      </c>
      <c r="AJ248" s="192">
        <v>2.1</v>
      </c>
      <c r="AK248" s="192">
        <v>49</v>
      </c>
      <c r="AL248" s="192">
        <v>21.1</v>
      </c>
      <c r="AM248" s="192">
        <v>27.7</v>
      </c>
      <c r="AN248" s="192">
        <v>61</v>
      </c>
      <c r="AO248" s="192">
        <v>16</v>
      </c>
      <c r="AP248" s="193">
        <v>1.6</v>
      </c>
      <c r="AQ248" s="192">
        <v>82</v>
      </c>
      <c r="AR248" s="192">
        <v>8.6</v>
      </c>
      <c r="AS248" s="113">
        <v>88.7</v>
      </c>
      <c r="AT248" s="113">
        <v>70.099999999999994</v>
      </c>
      <c r="AU248" s="98">
        <v>1.6842105263157894</v>
      </c>
      <c r="AV248" s="98">
        <v>1.8526315789473684</v>
      </c>
      <c r="AW248" s="113">
        <v>0</v>
      </c>
      <c r="AX248" s="113">
        <v>0</v>
      </c>
      <c r="AY248" s="113">
        <v>0</v>
      </c>
      <c r="AZ248" s="113">
        <v>5</v>
      </c>
      <c r="BA248" s="113">
        <v>0</v>
      </c>
      <c r="BB248" s="113">
        <v>0</v>
      </c>
      <c r="BC248" s="113">
        <v>27</v>
      </c>
      <c r="BD248" s="113">
        <v>32</v>
      </c>
      <c r="BE248" s="113">
        <v>17</v>
      </c>
      <c r="BF248" s="113">
        <v>27.7</v>
      </c>
      <c r="BG248" s="113">
        <v>3.4</v>
      </c>
      <c r="BH248" s="113">
        <v>2.7</v>
      </c>
      <c r="BI248" s="113">
        <v>3.6</v>
      </c>
      <c r="BJ248" s="113">
        <v>1.1000000000000001</v>
      </c>
      <c r="BK248" s="113">
        <v>3.9</v>
      </c>
      <c r="BL248" s="113">
        <v>3.6</v>
      </c>
      <c r="BM248" s="113">
        <v>5</v>
      </c>
      <c r="BN248" s="113">
        <v>0.5</v>
      </c>
      <c r="BO248" s="113">
        <v>93</v>
      </c>
      <c r="BP248" s="113">
        <v>96.9</v>
      </c>
      <c r="BQ248" s="113">
        <v>0</v>
      </c>
      <c r="BR248" s="113">
        <v>86</v>
      </c>
      <c r="BS248" s="113">
        <v>125</v>
      </c>
      <c r="BT248" s="113">
        <v>61</v>
      </c>
      <c r="BU248" s="113">
        <v>10.8</v>
      </c>
      <c r="BV248" s="113">
        <v>14</v>
      </c>
      <c r="BW248" s="113">
        <v>3.4</v>
      </c>
      <c r="BX248" s="113">
        <v>3.2</v>
      </c>
      <c r="BY248" s="113">
        <v>17.8</v>
      </c>
      <c r="BZ248" s="113">
        <v>100</v>
      </c>
      <c r="CA248" s="113">
        <v>17.8</v>
      </c>
      <c r="CB248" s="113">
        <v>100</v>
      </c>
      <c r="CC248" s="113"/>
      <c r="CD248" s="113" t="s">
        <v>78</v>
      </c>
      <c r="CE248" s="113"/>
      <c r="CF248" s="113"/>
      <c r="CG248" s="186"/>
      <c r="CH248" s="186"/>
      <c r="CI248" s="113">
        <v>10</v>
      </c>
      <c r="CJ248" s="113">
        <v>7</v>
      </c>
      <c r="CK248" s="113">
        <v>4</v>
      </c>
    </row>
    <row r="249" spans="1:89" x14ac:dyDescent="0.2">
      <c r="A249" s="184">
        <v>252</v>
      </c>
      <c r="B249" s="36">
        <v>252</v>
      </c>
      <c r="C249" t="s">
        <v>840</v>
      </c>
      <c r="D249" s="185" t="s">
        <v>841</v>
      </c>
      <c r="E249" s="186">
        <v>12</v>
      </c>
      <c r="F249" s="187"/>
      <c r="G249" s="187"/>
      <c r="H249" s="187"/>
      <c r="I249" s="188" t="s">
        <v>235</v>
      </c>
      <c r="J249" s="188" t="s">
        <v>139</v>
      </c>
      <c r="K249" s="188" t="s">
        <v>87</v>
      </c>
      <c r="L249" s="188" t="s">
        <v>337</v>
      </c>
      <c r="M249" s="188" t="s">
        <v>337</v>
      </c>
      <c r="N249" s="188" t="s">
        <v>337</v>
      </c>
      <c r="O249" s="188" t="s">
        <v>337</v>
      </c>
      <c r="P249" s="189">
        <v>44001</v>
      </c>
      <c r="Q249" s="189" t="s">
        <v>88</v>
      </c>
      <c r="R249" s="194" t="s">
        <v>842</v>
      </c>
      <c r="S249" s="190">
        <v>12</v>
      </c>
      <c r="T249" s="113" t="s">
        <v>98</v>
      </c>
      <c r="U249" s="113">
        <v>152</v>
      </c>
      <c r="V249" s="113">
        <v>55</v>
      </c>
      <c r="W249" s="113">
        <v>23.8</v>
      </c>
      <c r="X249" s="113"/>
      <c r="Y249" s="113"/>
      <c r="Z249" s="191">
        <v>0.9784722222222223</v>
      </c>
      <c r="AA249" s="191">
        <v>0.37083333333333335</v>
      </c>
      <c r="AB249" s="113">
        <v>539.79999999999995</v>
      </c>
      <c r="AC249" s="113">
        <v>502.5</v>
      </c>
      <c r="AD249" s="113">
        <v>93</v>
      </c>
      <c r="AE249" s="113">
        <v>37.299999999999997</v>
      </c>
      <c r="AF249" s="113"/>
      <c r="AG249" s="192">
        <v>25</v>
      </c>
      <c r="AH249" s="192">
        <v>65.5</v>
      </c>
      <c r="AI249" s="192">
        <v>11</v>
      </c>
      <c r="AJ249" s="192">
        <v>5.5</v>
      </c>
      <c r="AK249" s="192">
        <v>55</v>
      </c>
      <c r="AL249" s="192">
        <v>18.399999999999999</v>
      </c>
      <c r="AM249" s="192">
        <v>21.1</v>
      </c>
      <c r="AN249" s="192">
        <v>77</v>
      </c>
      <c r="AO249" s="192">
        <v>38</v>
      </c>
      <c r="AP249" s="193">
        <v>4.2</v>
      </c>
      <c r="AQ249" s="192">
        <v>72</v>
      </c>
      <c r="AR249" s="192">
        <v>8.6</v>
      </c>
      <c r="AS249" s="113">
        <v>98.1</v>
      </c>
      <c r="AT249" s="113">
        <v>73.400000000000006</v>
      </c>
      <c r="AU249" s="98">
        <v>4.5373134328358207</v>
      </c>
      <c r="AV249" s="98">
        <v>5.0388059701492534</v>
      </c>
      <c r="AW249" s="113">
        <v>0</v>
      </c>
      <c r="AX249" s="113">
        <v>0</v>
      </c>
      <c r="AY249" s="113">
        <v>0</v>
      </c>
      <c r="AZ249" s="113">
        <v>3</v>
      </c>
      <c r="BA249" s="113">
        <v>0</v>
      </c>
      <c r="BB249" s="113">
        <v>2</v>
      </c>
      <c r="BC249" s="113">
        <v>19</v>
      </c>
      <c r="BD249" s="113">
        <v>24</v>
      </c>
      <c r="BE249" s="173">
        <v>10.9</v>
      </c>
      <c r="BF249" s="113">
        <v>15.1</v>
      </c>
      <c r="BG249" s="113">
        <v>2.9</v>
      </c>
      <c r="BH249" s="113">
        <v>5.7</v>
      </c>
      <c r="BI249" s="113">
        <v>2.1</v>
      </c>
      <c r="BJ249" s="113">
        <v>3.7</v>
      </c>
      <c r="BK249" s="113">
        <v>2.9</v>
      </c>
      <c r="BL249" s="113">
        <v>5</v>
      </c>
      <c r="BM249" s="113">
        <v>16</v>
      </c>
      <c r="BN249" s="113">
        <v>1.9</v>
      </c>
      <c r="BO249" s="113">
        <v>84</v>
      </c>
      <c r="BP249" s="113">
        <v>96.7</v>
      </c>
      <c r="BQ249" s="113">
        <v>1.1000000000000001</v>
      </c>
      <c r="BR249" s="113">
        <v>76</v>
      </c>
      <c r="BS249" s="113">
        <v>106</v>
      </c>
      <c r="BT249" s="113">
        <v>37</v>
      </c>
      <c r="BU249" s="113">
        <v>13.9</v>
      </c>
      <c r="BV249" s="113">
        <v>49.3</v>
      </c>
      <c r="BW249" s="113">
        <v>3.3</v>
      </c>
      <c r="BX249" s="113">
        <v>3.7</v>
      </c>
      <c r="BY249" s="113">
        <v>76.2</v>
      </c>
      <c r="BZ249" s="113">
        <v>76.2</v>
      </c>
      <c r="CA249" s="113">
        <v>97.2</v>
      </c>
      <c r="CB249" s="113">
        <v>100</v>
      </c>
      <c r="CC249" s="113"/>
      <c r="CD249" s="113"/>
      <c r="CE249" s="113"/>
      <c r="CF249" s="113"/>
      <c r="CG249" s="186"/>
      <c r="CH249" s="186"/>
      <c r="CI249" s="113">
        <v>9</v>
      </c>
      <c r="CJ249" s="113">
        <v>10</v>
      </c>
      <c r="CK249" s="173">
        <v>0</v>
      </c>
    </row>
    <row r="250" spans="1:89" x14ac:dyDescent="0.2">
      <c r="A250" s="184">
        <v>253</v>
      </c>
      <c r="B250" s="36">
        <v>253</v>
      </c>
      <c r="C250" t="s">
        <v>843</v>
      </c>
      <c r="D250" s="185" t="s">
        <v>844</v>
      </c>
      <c r="E250" s="186">
        <v>11</v>
      </c>
      <c r="F250" s="187"/>
      <c r="G250" s="187"/>
      <c r="H250" s="187"/>
      <c r="I250" s="188" t="s">
        <v>115</v>
      </c>
      <c r="J250" s="188" t="s">
        <v>96</v>
      </c>
      <c r="K250" s="188" t="s">
        <v>337</v>
      </c>
      <c r="L250" s="188" t="s">
        <v>337</v>
      </c>
      <c r="M250" s="188" t="s">
        <v>337</v>
      </c>
      <c r="N250" s="188" t="s">
        <v>337</v>
      </c>
      <c r="O250" s="188" t="s">
        <v>337</v>
      </c>
      <c r="P250" s="189">
        <v>44000</v>
      </c>
      <c r="Q250" s="189" t="s">
        <v>88</v>
      </c>
      <c r="R250" s="194" t="s">
        <v>845</v>
      </c>
      <c r="S250" s="190">
        <v>11</v>
      </c>
      <c r="T250" s="113" t="s">
        <v>90</v>
      </c>
      <c r="U250" s="113">
        <v>157</v>
      </c>
      <c r="V250" s="113">
        <v>54</v>
      </c>
      <c r="W250" s="113">
        <v>21.9</v>
      </c>
      <c r="X250" s="113"/>
      <c r="Y250" s="113"/>
      <c r="Z250" s="191">
        <v>0.93611111111111101</v>
      </c>
      <c r="AA250" s="191">
        <v>0.28680555555555554</v>
      </c>
      <c r="AB250" s="113">
        <v>504</v>
      </c>
      <c r="AC250" s="113">
        <v>462</v>
      </c>
      <c r="AD250" s="113">
        <v>92</v>
      </c>
      <c r="AE250" s="113">
        <v>42.2</v>
      </c>
      <c r="AF250" s="113"/>
      <c r="AG250" s="192">
        <v>1</v>
      </c>
      <c r="AH250" s="192">
        <v>169.5</v>
      </c>
      <c r="AI250" s="192">
        <v>8.5</v>
      </c>
      <c r="AJ250" s="192">
        <v>5.0999999999999996</v>
      </c>
      <c r="AK250" s="192">
        <v>56.1</v>
      </c>
      <c r="AL250" s="192">
        <v>20.100000000000001</v>
      </c>
      <c r="AM250" s="192">
        <v>18.7</v>
      </c>
      <c r="AN250" s="192">
        <v>60</v>
      </c>
      <c r="AO250" s="192">
        <v>24</v>
      </c>
      <c r="AP250" s="193">
        <v>2.9</v>
      </c>
      <c r="AQ250" s="192">
        <v>45</v>
      </c>
      <c r="AR250" s="192">
        <v>5.8</v>
      </c>
      <c r="AS250" s="113">
        <v>78.7</v>
      </c>
      <c r="AT250" s="113">
        <v>76.2</v>
      </c>
      <c r="AU250" s="98">
        <v>3.116883116883117</v>
      </c>
      <c r="AV250" s="98">
        <v>3.4935064935064934</v>
      </c>
      <c r="AW250" s="113">
        <v>0</v>
      </c>
      <c r="AX250" s="113">
        <v>0</v>
      </c>
      <c r="AY250" s="113">
        <v>0</v>
      </c>
      <c r="AZ250" s="113">
        <v>0</v>
      </c>
      <c r="BA250" s="113">
        <v>0</v>
      </c>
      <c r="BB250" s="113">
        <v>0</v>
      </c>
      <c r="BC250" s="113">
        <v>18</v>
      </c>
      <c r="BD250" s="113">
        <v>18</v>
      </c>
      <c r="BE250" s="113"/>
      <c r="BF250" s="113">
        <v>25.2</v>
      </c>
      <c r="BG250" s="113">
        <v>2.2999999999999998</v>
      </c>
      <c r="BH250" s="113">
        <v>2.1</v>
      </c>
      <c r="BI250" s="113">
        <v>2.4</v>
      </c>
      <c r="BJ250" s="113">
        <v>3</v>
      </c>
      <c r="BK250" s="113">
        <v>0</v>
      </c>
      <c r="BL250" s="113">
        <v>1.8</v>
      </c>
      <c r="BM250" s="113">
        <v>12</v>
      </c>
      <c r="BN250" s="113">
        <v>1.6</v>
      </c>
      <c r="BO250" s="113">
        <v>94</v>
      </c>
      <c r="BP250" s="113">
        <v>96.4</v>
      </c>
      <c r="BQ250" s="113">
        <v>0</v>
      </c>
      <c r="BR250" s="113">
        <v>77</v>
      </c>
      <c r="BS250" s="113">
        <v>129</v>
      </c>
      <c r="BT250" s="113">
        <v>56</v>
      </c>
      <c r="BU250" s="113">
        <v>0.5</v>
      </c>
      <c r="BV250" s="113">
        <v>12.5</v>
      </c>
      <c r="BW250" s="113">
        <v>26</v>
      </c>
      <c r="BX250" s="113">
        <v>2.9</v>
      </c>
      <c r="BY250" s="113">
        <v>100</v>
      </c>
      <c r="BZ250" s="113">
        <v>100</v>
      </c>
      <c r="CA250" s="113">
        <v>100</v>
      </c>
      <c r="CB250" s="113">
        <v>100</v>
      </c>
      <c r="CC250" s="113"/>
      <c r="CD250" s="113"/>
      <c r="CE250" s="113"/>
      <c r="CF250" s="113"/>
      <c r="CG250" s="186"/>
      <c r="CH250" s="186"/>
      <c r="CI250" s="113" t="s">
        <v>129</v>
      </c>
      <c r="CJ250" s="113" t="s">
        <v>129</v>
      </c>
      <c r="CK250" s="113" t="s">
        <v>129</v>
      </c>
    </row>
    <row r="251" spans="1:89" x14ac:dyDescent="0.2">
      <c r="A251" s="184">
        <v>254</v>
      </c>
      <c r="B251" s="36">
        <v>254</v>
      </c>
      <c r="C251" t="s">
        <v>846</v>
      </c>
      <c r="D251" s="185" t="s">
        <v>847</v>
      </c>
      <c r="E251" s="186">
        <v>6</v>
      </c>
      <c r="F251" s="187" t="s">
        <v>110</v>
      </c>
      <c r="G251" s="187" t="s">
        <v>111</v>
      </c>
      <c r="H251" s="187"/>
      <c r="I251" s="188" t="s">
        <v>87</v>
      </c>
      <c r="J251" s="188" t="s">
        <v>115</v>
      </c>
      <c r="K251" s="188" t="s">
        <v>337</v>
      </c>
      <c r="L251" s="188" t="s">
        <v>337</v>
      </c>
      <c r="M251" s="188" t="s">
        <v>337</v>
      </c>
      <c r="N251" s="188" t="s">
        <v>337</v>
      </c>
      <c r="O251" s="188" t="s">
        <v>337</v>
      </c>
      <c r="P251" s="189">
        <v>43999</v>
      </c>
      <c r="Q251" s="189" t="s">
        <v>88</v>
      </c>
      <c r="R251" s="194" t="s">
        <v>848</v>
      </c>
      <c r="S251" s="190">
        <v>6</v>
      </c>
      <c r="T251" s="113" t="s">
        <v>98</v>
      </c>
      <c r="U251" s="113">
        <v>124</v>
      </c>
      <c r="V251" s="113">
        <v>24</v>
      </c>
      <c r="W251" s="113">
        <v>15.6</v>
      </c>
      <c r="X251" s="113"/>
      <c r="Y251" s="113"/>
      <c r="Z251" s="191">
        <v>0.85763888888888884</v>
      </c>
      <c r="AA251" s="191">
        <v>0.16944444444444443</v>
      </c>
      <c r="AB251" s="113">
        <v>448.8</v>
      </c>
      <c r="AC251" s="113">
        <v>430.1</v>
      </c>
      <c r="AD251" s="113">
        <v>96</v>
      </c>
      <c r="AE251" s="113">
        <v>18.7</v>
      </c>
      <c r="AF251" s="113"/>
      <c r="AG251" s="192">
        <v>15.7</v>
      </c>
      <c r="AH251" s="192">
        <v>106.2</v>
      </c>
      <c r="AI251" s="192">
        <v>4.2</v>
      </c>
      <c r="AJ251" s="192">
        <v>1.7</v>
      </c>
      <c r="AK251" s="192">
        <v>47.5</v>
      </c>
      <c r="AL251" s="192">
        <v>24.1</v>
      </c>
      <c r="AM251" s="192">
        <v>26.6</v>
      </c>
      <c r="AN251" s="192">
        <v>41</v>
      </c>
      <c r="AO251" s="192">
        <v>6</v>
      </c>
      <c r="AP251" s="193">
        <v>0.8</v>
      </c>
      <c r="AQ251" s="192">
        <v>160</v>
      </c>
      <c r="AR251" s="192">
        <v>22.3</v>
      </c>
      <c r="AS251" s="113">
        <v>67.599999999999994</v>
      </c>
      <c r="AT251" s="113">
        <v>71.599999999999994</v>
      </c>
      <c r="AU251" s="98">
        <v>0.83701464775633572</v>
      </c>
      <c r="AV251" s="98">
        <v>0.9486166007905138</v>
      </c>
      <c r="AW251" s="113">
        <v>0</v>
      </c>
      <c r="AX251" s="113">
        <v>0</v>
      </c>
      <c r="AY251" s="113">
        <v>0</v>
      </c>
      <c r="AZ251" s="113">
        <v>10</v>
      </c>
      <c r="BA251" s="113">
        <v>8</v>
      </c>
      <c r="BB251" s="113">
        <v>14</v>
      </c>
      <c r="BC251" s="113">
        <v>32</v>
      </c>
      <c r="BD251" s="113">
        <v>64</v>
      </c>
      <c r="BE251" s="113">
        <v>11</v>
      </c>
      <c r="BF251" s="113">
        <v>14.4</v>
      </c>
      <c r="BG251" s="113">
        <v>8.9</v>
      </c>
      <c r="BH251" s="113">
        <v>13.1</v>
      </c>
      <c r="BI251" s="113">
        <v>7.4</v>
      </c>
      <c r="BJ251" s="113">
        <v>10.4</v>
      </c>
      <c r="BK251" s="113">
        <v>5</v>
      </c>
      <c r="BL251" s="113">
        <v>18.399999999999999</v>
      </c>
      <c r="BM251" s="113">
        <v>86</v>
      </c>
      <c r="BN251" s="113">
        <v>12</v>
      </c>
      <c r="BO251" s="113">
        <v>79</v>
      </c>
      <c r="BP251" s="113">
        <v>96.9</v>
      </c>
      <c r="BQ251" s="113">
        <v>0.1</v>
      </c>
      <c r="BR251" s="113">
        <v>85</v>
      </c>
      <c r="BS251" s="113">
        <v>133</v>
      </c>
      <c r="BT251" s="113">
        <v>58</v>
      </c>
      <c r="BU251" s="113">
        <v>0.4</v>
      </c>
      <c r="BV251" s="113">
        <v>33.299999999999997</v>
      </c>
      <c r="BW251" s="113">
        <v>16.7</v>
      </c>
      <c r="BX251" s="113">
        <v>4.2</v>
      </c>
      <c r="BY251" s="113">
        <v>99.8</v>
      </c>
      <c r="BZ251" s="113">
        <v>99.8</v>
      </c>
      <c r="CA251" s="113">
        <v>100</v>
      </c>
      <c r="CB251" s="113">
        <v>100</v>
      </c>
      <c r="CC251" s="113"/>
      <c r="CD251" s="113"/>
      <c r="CE251" s="113"/>
      <c r="CF251" s="113"/>
      <c r="CG251" s="186"/>
      <c r="CH251" s="186"/>
      <c r="CI251" s="113">
        <v>10</v>
      </c>
      <c r="CJ251" s="113">
        <v>10</v>
      </c>
      <c r="CK251" s="113">
        <v>3</v>
      </c>
    </row>
    <row r="252" spans="1:89" x14ac:dyDescent="0.2">
      <c r="A252" s="184">
        <v>255</v>
      </c>
      <c r="B252" s="36">
        <v>255</v>
      </c>
      <c r="C252" t="s">
        <v>849</v>
      </c>
      <c r="D252" s="185" t="s">
        <v>670</v>
      </c>
      <c r="E252" s="186">
        <v>10</v>
      </c>
      <c r="F252" s="187"/>
      <c r="G252" s="187"/>
      <c r="H252" s="187"/>
      <c r="I252" s="188" t="s">
        <v>1827</v>
      </c>
      <c r="J252" s="188" t="s">
        <v>337</v>
      </c>
      <c r="K252" s="188" t="s">
        <v>337</v>
      </c>
      <c r="L252" s="188" t="s">
        <v>337</v>
      </c>
      <c r="M252" s="188" t="s">
        <v>337</v>
      </c>
      <c r="N252" s="188" t="s">
        <v>337</v>
      </c>
      <c r="O252" s="188" t="s">
        <v>337</v>
      </c>
      <c r="P252" s="189">
        <v>43997</v>
      </c>
      <c r="Q252" s="189" t="s">
        <v>88</v>
      </c>
      <c r="R252" s="194" t="s">
        <v>850</v>
      </c>
      <c r="S252" s="190">
        <v>10</v>
      </c>
      <c r="T252" s="113" t="s">
        <v>90</v>
      </c>
      <c r="U252" s="113">
        <v>146</v>
      </c>
      <c r="V252" s="113">
        <v>42</v>
      </c>
      <c r="W252" s="113">
        <v>19.7</v>
      </c>
      <c r="X252" s="113"/>
      <c r="Y252" s="113"/>
      <c r="Z252" s="191">
        <v>0.93680555555555556</v>
      </c>
      <c r="AA252" s="191">
        <v>0.32847222222222222</v>
      </c>
      <c r="AB252" s="113">
        <v>541.20000000000005</v>
      </c>
      <c r="AC252" s="113">
        <v>526.70000000000005</v>
      </c>
      <c r="AD252" s="113">
        <v>97</v>
      </c>
      <c r="AE252" s="113">
        <v>14.5</v>
      </c>
      <c r="AF252" s="113"/>
      <c r="AG252" s="192">
        <v>22.4</v>
      </c>
      <c r="AH252" s="192">
        <v>137</v>
      </c>
      <c r="AI252" s="192">
        <v>6.5</v>
      </c>
      <c r="AJ252" s="192">
        <v>1.2</v>
      </c>
      <c r="AK252" s="192">
        <v>58</v>
      </c>
      <c r="AL252" s="192">
        <v>17.600000000000001</v>
      </c>
      <c r="AM252" s="192">
        <v>23.2</v>
      </c>
      <c r="AN252" s="192">
        <v>47</v>
      </c>
      <c r="AO252" s="192">
        <v>16</v>
      </c>
      <c r="AP252" s="193">
        <v>1.8</v>
      </c>
      <c r="AQ252" s="192">
        <v>74</v>
      </c>
      <c r="AR252" s="192">
        <v>8.4</v>
      </c>
      <c r="AS252" s="113">
        <v>70.2</v>
      </c>
      <c r="AT252" s="113">
        <v>75.599999999999994</v>
      </c>
      <c r="AU252" s="98">
        <v>1.8226694513005504</v>
      </c>
      <c r="AV252" s="98">
        <v>2.0277197645718625</v>
      </c>
      <c r="AW252" s="113">
        <v>67</v>
      </c>
      <c r="AX252" s="113">
        <v>7.6</v>
      </c>
      <c r="AY252" s="113">
        <v>1.1000000000000001</v>
      </c>
      <c r="AZ252" s="113">
        <v>3</v>
      </c>
      <c r="BA252" s="113">
        <v>5</v>
      </c>
      <c r="BB252" s="113">
        <v>1</v>
      </c>
      <c r="BC252" s="113">
        <v>22</v>
      </c>
      <c r="BD252" s="113">
        <v>31</v>
      </c>
      <c r="BE252" s="173">
        <v>10.5</v>
      </c>
      <c r="BF252" s="113">
        <v>17.399999999999999</v>
      </c>
      <c r="BG252" s="113">
        <v>3.5</v>
      </c>
      <c r="BH252" s="113">
        <v>5.4</v>
      </c>
      <c r="BI252" s="113">
        <v>3</v>
      </c>
      <c r="BJ252" s="113">
        <v>6.3</v>
      </c>
      <c r="BK252" s="113">
        <v>1.6</v>
      </c>
      <c r="BL252" s="113">
        <v>2.7</v>
      </c>
      <c r="BM252" s="113">
        <v>11</v>
      </c>
      <c r="BN252" s="113">
        <v>1.3</v>
      </c>
      <c r="BO252" s="113">
        <v>93</v>
      </c>
      <c r="BP252" s="113">
        <v>97.3</v>
      </c>
      <c r="BQ252" s="113">
        <v>0</v>
      </c>
      <c r="BR252" s="113">
        <v>92</v>
      </c>
      <c r="BS252" s="113">
        <v>123</v>
      </c>
      <c r="BT252" s="113">
        <v>68</v>
      </c>
      <c r="BU252" s="113">
        <v>2.5</v>
      </c>
      <c r="BV252" s="113">
        <v>59</v>
      </c>
      <c r="BW252" s="113">
        <v>6.8</v>
      </c>
      <c r="BX252" s="113">
        <v>3.4</v>
      </c>
      <c r="BY252" s="113">
        <v>60.1</v>
      </c>
      <c r="BZ252" s="113">
        <v>97.7</v>
      </c>
      <c r="CA252" s="113">
        <v>60.1</v>
      </c>
      <c r="CB252" s="113">
        <v>100</v>
      </c>
      <c r="CC252" s="113"/>
      <c r="CD252" s="113"/>
      <c r="CE252" s="113"/>
      <c r="CF252" s="113"/>
      <c r="CG252" s="186"/>
      <c r="CH252" s="186"/>
      <c r="CI252" s="113">
        <v>10</v>
      </c>
      <c r="CJ252" s="113">
        <v>10</v>
      </c>
      <c r="CK252" s="173">
        <v>0</v>
      </c>
    </row>
    <row r="253" spans="1:89" x14ac:dyDescent="0.2">
      <c r="A253" s="184">
        <v>256</v>
      </c>
      <c r="B253" s="36">
        <v>256</v>
      </c>
      <c r="C253" t="s">
        <v>851</v>
      </c>
      <c r="D253" s="185" t="s">
        <v>852</v>
      </c>
      <c r="E253" s="186">
        <v>12</v>
      </c>
      <c r="F253" s="187"/>
      <c r="G253" s="187"/>
      <c r="H253" s="187"/>
      <c r="I253" s="188" t="s">
        <v>94</v>
      </c>
      <c r="J253" s="188" t="s">
        <v>95</v>
      </c>
      <c r="K253" s="188" t="s">
        <v>93</v>
      </c>
      <c r="L253" s="188" t="s">
        <v>337</v>
      </c>
      <c r="M253" s="188" t="s">
        <v>337</v>
      </c>
      <c r="N253" s="188" t="s">
        <v>337</v>
      </c>
      <c r="O253" s="188" t="s">
        <v>337</v>
      </c>
      <c r="P253" s="189">
        <v>43994</v>
      </c>
      <c r="Q253" s="189" t="s">
        <v>88</v>
      </c>
      <c r="R253" s="194" t="s">
        <v>853</v>
      </c>
      <c r="S253" s="190">
        <v>12</v>
      </c>
      <c r="T253" s="113" t="s">
        <v>90</v>
      </c>
      <c r="U253" s="113">
        <v>158</v>
      </c>
      <c r="V253" s="113">
        <v>40</v>
      </c>
      <c r="W253" s="113">
        <v>16</v>
      </c>
      <c r="X253" s="113"/>
      <c r="Y253" s="113"/>
      <c r="Z253" s="191">
        <v>0.93333333333333324</v>
      </c>
      <c r="AA253" s="191">
        <v>0.32777777777777778</v>
      </c>
      <c r="AB253" s="113">
        <v>567.20000000000005</v>
      </c>
      <c r="AC253" s="113">
        <v>548</v>
      </c>
      <c r="AD253" s="113">
        <v>97</v>
      </c>
      <c r="AE253" s="113">
        <v>19.2</v>
      </c>
      <c r="AF253" s="113"/>
      <c r="AG253" s="192">
        <v>0.7</v>
      </c>
      <c r="AH253" s="192">
        <v>146.5</v>
      </c>
      <c r="AI253" s="192">
        <v>3.5</v>
      </c>
      <c r="AJ253" s="192">
        <v>4.7</v>
      </c>
      <c r="AK253" s="192">
        <v>53</v>
      </c>
      <c r="AL253" s="192">
        <v>20.5</v>
      </c>
      <c r="AM253" s="192">
        <v>21.8</v>
      </c>
      <c r="AN253" s="192">
        <v>57</v>
      </c>
      <c r="AO253" s="192">
        <v>13</v>
      </c>
      <c r="AP253" s="193">
        <v>1.4</v>
      </c>
      <c r="AQ253" s="192">
        <v>169</v>
      </c>
      <c r="AR253" s="192">
        <v>18.5</v>
      </c>
      <c r="AS253" s="113">
        <v>78.8</v>
      </c>
      <c r="AT253" s="113">
        <v>73.5</v>
      </c>
      <c r="AU253" s="98">
        <v>1.4233576642335766</v>
      </c>
      <c r="AV253" s="98">
        <v>1.5766423357664234</v>
      </c>
      <c r="AW253" s="113">
        <v>13</v>
      </c>
      <c r="AX253" s="113">
        <v>1.4</v>
      </c>
      <c r="AY253" s="113">
        <v>0.1</v>
      </c>
      <c r="AZ253" s="113">
        <v>12</v>
      </c>
      <c r="BA253" s="113">
        <v>8</v>
      </c>
      <c r="BB253" s="113">
        <v>10</v>
      </c>
      <c r="BC253" s="113">
        <v>75</v>
      </c>
      <c r="BD253" s="113">
        <v>105</v>
      </c>
      <c r="BE253" s="173">
        <v>12.4</v>
      </c>
      <c r="BF253" s="113">
        <v>22.1</v>
      </c>
      <c r="BG253" s="113">
        <v>11.5</v>
      </c>
      <c r="BH253" s="113">
        <v>8.5</v>
      </c>
      <c r="BI253" s="113">
        <v>12.3</v>
      </c>
      <c r="BJ253" s="113">
        <v>24.6</v>
      </c>
      <c r="BK253" s="113">
        <v>6.7</v>
      </c>
      <c r="BL253" s="113">
        <v>14.1</v>
      </c>
      <c r="BM253" s="113">
        <v>19</v>
      </c>
      <c r="BN253" s="113">
        <v>2.1</v>
      </c>
      <c r="BO253" s="113">
        <v>94</v>
      </c>
      <c r="BP253" s="113">
        <v>97.2</v>
      </c>
      <c r="BQ253" s="113">
        <v>0</v>
      </c>
      <c r="BR253" s="113">
        <v>80</v>
      </c>
      <c r="BS253" s="113">
        <v>115</v>
      </c>
      <c r="BT253" s="113">
        <v>55</v>
      </c>
      <c r="BU253" s="113">
        <v>250.4</v>
      </c>
      <c r="BV253" s="113">
        <v>58.2</v>
      </c>
      <c r="BW253" s="113">
        <v>22.9</v>
      </c>
      <c r="BX253" s="113">
        <v>3.2</v>
      </c>
      <c r="BY253" s="113">
        <v>52.1</v>
      </c>
      <c r="BZ253" s="113">
        <v>99.9</v>
      </c>
      <c r="CA253" s="113">
        <v>52.1</v>
      </c>
      <c r="CB253" s="113">
        <v>100</v>
      </c>
      <c r="CC253" s="113"/>
      <c r="CD253" s="113"/>
      <c r="CE253" s="113"/>
      <c r="CF253" s="113"/>
      <c r="CG253" s="186"/>
      <c r="CH253" s="186"/>
      <c r="CI253" s="113" t="s">
        <v>129</v>
      </c>
      <c r="CJ253" s="113" t="s">
        <v>129</v>
      </c>
      <c r="CK253" s="113" t="s">
        <v>129</v>
      </c>
    </row>
    <row r="254" spans="1:89" x14ac:dyDescent="0.2">
      <c r="A254" s="184">
        <v>257</v>
      </c>
      <c r="B254" s="36">
        <v>257</v>
      </c>
      <c r="C254" t="s">
        <v>525</v>
      </c>
      <c r="D254" s="185" t="s">
        <v>526</v>
      </c>
      <c r="E254" s="186">
        <v>8</v>
      </c>
      <c r="F254" s="187"/>
      <c r="G254" s="187"/>
      <c r="H254" s="187"/>
      <c r="I254" s="188" t="s">
        <v>115</v>
      </c>
      <c r="J254" s="188" t="s">
        <v>87</v>
      </c>
      <c r="K254" s="188" t="s">
        <v>93</v>
      </c>
      <c r="L254" s="188" t="s">
        <v>337</v>
      </c>
      <c r="M254" s="188" t="s">
        <v>337</v>
      </c>
      <c r="N254" s="188" t="s">
        <v>337</v>
      </c>
      <c r="O254" s="188" t="s">
        <v>337</v>
      </c>
      <c r="P254" s="189">
        <v>43993</v>
      </c>
      <c r="Q254" s="189" t="s">
        <v>88</v>
      </c>
      <c r="R254" s="194" t="s">
        <v>854</v>
      </c>
      <c r="S254" s="190">
        <v>8</v>
      </c>
      <c r="T254" s="113" t="s">
        <v>98</v>
      </c>
      <c r="U254" s="113">
        <v>138</v>
      </c>
      <c r="V254" s="113">
        <v>27</v>
      </c>
      <c r="W254" s="113">
        <v>14.2</v>
      </c>
      <c r="X254" s="113"/>
      <c r="Y254" s="113"/>
      <c r="Z254" s="191">
        <v>0.86458333333333337</v>
      </c>
      <c r="AA254" s="191">
        <v>0.30486111111111108</v>
      </c>
      <c r="AB254" s="113">
        <v>615.20000000000005</v>
      </c>
      <c r="AC254" s="113">
        <v>571.5</v>
      </c>
      <c r="AD254" s="113">
        <v>93</v>
      </c>
      <c r="AE254" s="113">
        <v>43.7</v>
      </c>
      <c r="AF254" s="113"/>
      <c r="AG254" s="192">
        <v>19</v>
      </c>
      <c r="AH254" s="192">
        <v>226.5</v>
      </c>
      <c r="AI254" s="192">
        <v>9.9</v>
      </c>
      <c r="AJ254" s="192">
        <v>9.4</v>
      </c>
      <c r="AK254" s="192">
        <v>57.7</v>
      </c>
      <c r="AL254" s="192">
        <v>16.2</v>
      </c>
      <c r="AM254" s="192">
        <v>16.7</v>
      </c>
      <c r="AN254" s="192">
        <v>72</v>
      </c>
      <c r="AO254" s="192">
        <v>26</v>
      </c>
      <c r="AP254" s="193">
        <v>2.5</v>
      </c>
      <c r="AQ254" s="192">
        <v>123</v>
      </c>
      <c r="AR254" s="192">
        <v>12.9</v>
      </c>
      <c r="AS254" s="113">
        <v>88.7</v>
      </c>
      <c r="AT254" s="113">
        <v>73.900000000000006</v>
      </c>
      <c r="AU254" s="98">
        <v>2.7296587926509188</v>
      </c>
      <c r="AV254" s="98">
        <v>2.9921259842519685</v>
      </c>
      <c r="AW254" s="113">
        <v>39</v>
      </c>
      <c r="AX254" s="113">
        <v>4.0999999999999996</v>
      </c>
      <c r="AY254" s="113">
        <v>2.8</v>
      </c>
      <c r="AZ254" s="113">
        <v>5</v>
      </c>
      <c r="BA254" s="113">
        <v>1</v>
      </c>
      <c r="BB254" s="113">
        <v>1</v>
      </c>
      <c r="BC254" s="113">
        <v>15</v>
      </c>
      <c r="BD254" s="113">
        <v>22</v>
      </c>
      <c r="BE254" s="173">
        <v>12.1</v>
      </c>
      <c r="BF254" s="113">
        <v>15.9</v>
      </c>
      <c r="BG254" s="113">
        <v>2.2999999999999998</v>
      </c>
      <c r="BH254" s="113">
        <v>3.1</v>
      </c>
      <c r="BI254" s="113">
        <v>2.1</v>
      </c>
      <c r="BJ254" s="113"/>
      <c r="BK254" s="113">
        <v>1.8</v>
      </c>
      <c r="BL254" s="113">
        <v>2.6</v>
      </c>
      <c r="BM254" s="113">
        <v>7</v>
      </c>
      <c r="BN254" s="113">
        <v>0.7</v>
      </c>
      <c r="BO254" s="113">
        <v>94</v>
      </c>
      <c r="BP254" s="113">
        <v>96.7</v>
      </c>
      <c r="BQ254" s="113">
        <v>0</v>
      </c>
      <c r="BR254" s="113">
        <v>82</v>
      </c>
      <c r="BS254" s="113">
        <v>118</v>
      </c>
      <c r="BT254" s="113">
        <v>64</v>
      </c>
      <c r="BU254" s="113">
        <v>96.4</v>
      </c>
      <c r="BV254" s="113">
        <v>49.9</v>
      </c>
      <c r="BW254" s="113">
        <v>19.600000000000001</v>
      </c>
      <c r="BX254" s="113">
        <v>3.4</v>
      </c>
      <c r="BY254" s="113">
        <v>99.9</v>
      </c>
      <c r="BZ254" s="113">
        <v>99.9</v>
      </c>
      <c r="CA254" s="113">
        <v>100</v>
      </c>
      <c r="CB254" s="113">
        <v>100</v>
      </c>
      <c r="CC254" s="113"/>
      <c r="CD254" s="113"/>
      <c r="CE254" s="113"/>
      <c r="CF254" s="113"/>
      <c r="CG254" s="186"/>
      <c r="CH254" s="186"/>
      <c r="CI254" s="113">
        <v>5</v>
      </c>
      <c r="CJ254" s="113">
        <v>7</v>
      </c>
      <c r="CK254" s="113">
        <v>7</v>
      </c>
    </row>
    <row r="255" spans="1:89" x14ac:dyDescent="0.2">
      <c r="A255" s="184">
        <v>258</v>
      </c>
      <c r="B255" s="36">
        <v>258</v>
      </c>
      <c r="C255" t="s">
        <v>855</v>
      </c>
      <c r="D255" s="185" t="s">
        <v>856</v>
      </c>
      <c r="E255" s="186">
        <v>4</v>
      </c>
      <c r="F255" s="187"/>
      <c r="G255" s="187"/>
      <c r="H255" s="187"/>
      <c r="I255" s="188" t="s">
        <v>139</v>
      </c>
      <c r="J255" s="188" t="s">
        <v>93</v>
      </c>
      <c r="K255" s="188" t="s">
        <v>337</v>
      </c>
      <c r="L255" s="188" t="s">
        <v>337</v>
      </c>
      <c r="M255" s="188" t="s">
        <v>337</v>
      </c>
      <c r="N255" s="188" t="s">
        <v>337</v>
      </c>
      <c r="O255" s="188" t="s">
        <v>337</v>
      </c>
      <c r="P255" s="189">
        <v>43992</v>
      </c>
      <c r="Q255" s="189" t="s">
        <v>88</v>
      </c>
      <c r="R255" s="194" t="s">
        <v>857</v>
      </c>
      <c r="S255" s="190">
        <v>4</v>
      </c>
      <c r="T255" s="113" t="s">
        <v>90</v>
      </c>
      <c r="U255" s="113">
        <v>108</v>
      </c>
      <c r="V255" s="113">
        <v>17</v>
      </c>
      <c r="W255" s="113">
        <v>14.6</v>
      </c>
      <c r="X255" s="113"/>
      <c r="Y255" s="113"/>
      <c r="Z255" s="191">
        <v>0.83333333333333337</v>
      </c>
      <c r="AA255" s="191">
        <v>0.31111111111111112</v>
      </c>
      <c r="AB255" s="113">
        <v>667</v>
      </c>
      <c r="AC255" s="113">
        <v>628.5</v>
      </c>
      <c r="AD255" s="113">
        <v>94</v>
      </c>
      <c r="AE255" s="113">
        <v>38.5</v>
      </c>
      <c r="AF255" s="113"/>
      <c r="AG255" s="192">
        <v>21.4</v>
      </c>
      <c r="AH255" s="192">
        <v>129.5</v>
      </c>
      <c r="AI255" s="192">
        <v>8.6999999999999993</v>
      </c>
      <c r="AJ255" s="192">
        <v>7.6</v>
      </c>
      <c r="AK255" s="192">
        <v>43</v>
      </c>
      <c r="AL255" s="192">
        <v>20.100000000000001</v>
      </c>
      <c r="AM255" s="192">
        <v>29.2</v>
      </c>
      <c r="AN255" s="192">
        <v>85</v>
      </c>
      <c r="AO255" s="192">
        <v>32</v>
      </c>
      <c r="AP255" s="193">
        <v>2.9</v>
      </c>
      <c r="AQ255" s="192">
        <v>137</v>
      </c>
      <c r="AR255" s="192">
        <v>13.1</v>
      </c>
      <c r="AS255" s="113">
        <v>114.2</v>
      </c>
      <c r="AT255" s="113">
        <v>63.1</v>
      </c>
      <c r="AU255" s="98">
        <v>3.0548926014319808</v>
      </c>
      <c r="AV255" s="98">
        <v>3.3317422434367541</v>
      </c>
      <c r="AW255" s="113">
        <v>59</v>
      </c>
      <c r="AX255" s="113">
        <v>5.3</v>
      </c>
      <c r="AY255" s="113">
        <v>4.5999999999999996</v>
      </c>
      <c r="AZ255" s="113">
        <v>1</v>
      </c>
      <c r="BA255" s="113">
        <v>0</v>
      </c>
      <c r="BB255" s="113">
        <v>2</v>
      </c>
      <c r="BC255" s="113">
        <v>42</v>
      </c>
      <c r="BD255" s="113">
        <v>45</v>
      </c>
      <c r="BE255" s="173">
        <v>8.8000000000000007</v>
      </c>
      <c r="BF255" s="113">
        <v>29.3</v>
      </c>
      <c r="BG255" s="113">
        <v>4.3</v>
      </c>
      <c r="BH255" s="113">
        <v>9.1999999999999993</v>
      </c>
      <c r="BI255" s="113">
        <v>2.2999999999999998</v>
      </c>
      <c r="BJ255" s="113">
        <v>5</v>
      </c>
      <c r="BK255" s="113">
        <v>4.5999999999999996</v>
      </c>
      <c r="BL255" s="113">
        <v>3.5</v>
      </c>
      <c r="BM255" s="113">
        <v>0</v>
      </c>
      <c r="BN255" s="113">
        <v>0</v>
      </c>
      <c r="BO255" s="113"/>
      <c r="BP255" s="113"/>
      <c r="BQ255" s="113">
        <v>0</v>
      </c>
      <c r="BR255" s="113"/>
      <c r="BS255" s="113"/>
      <c r="BT255" s="113"/>
      <c r="BU255" s="113">
        <v>0.1</v>
      </c>
      <c r="BV255" s="113">
        <v>50</v>
      </c>
      <c r="BW255" s="113">
        <v>6.6</v>
      </c>
      <c r="BX255" s="113"/>
      <c r="BY255" s="173">
        <v>1.5</v>
      </c>
      <c r="BZ255" s="173">
        <v>1.5</v>
      </c>
      <c r="CA255" s="113">
        <v>84.1</v>
      </c>
      <c r="CB255" s="113">
        <v>100</v>
      </c>
      <c r="CC255" s="113"/>
      <c r="CD255" s="113"/>
      <c r="CE255" s="113"/>
      <c r="CF255" s="113"/>
      <c r="CG255" s="186"/>
      <c r="CH255" s="186"/>
      <c r="CI255" s="113">
        <v>5</v>
      </c>
      <c r="CJ255" s="113">
        <v>10</v>
      </c>
      <c r="CK255" s="173">
        <v>0</v>
      </c>
    </row>
    <row r="256" spans="1:89" x14ac:dyDescent="0.2">
      <c r="A256" s="184">
        <v>260</v>
      </c>
      <c r="B256" s="36">
        <v>260</v>
      </c>
      <c r="C256" t="s">
        <v>861</v>
      </c>
      <c r="D256" s="185" t="s">
        <v>862</v>
      </c>
      <c r="E256" s="186">
        <v>5</v>
      </c>
      <c r="F256" s="187"/>
      <c r="G256" s="187"/>
      <c r="H256" s="187"/>
      <c r="I256" s="188" t="s">
        <v>95</v>
      </c>
      <c r="J256" s="188" t="s">
        <v>93</v>
      </c>
      <c r="K256" s="188" t="s">
        <v>87</v>
      </c>
      <c r="L256" s="188" t="s">
        <v>337</v>
      </c>
      <c r="M256" s="188" t="s">
        <v>337</v>
      </c>
      <c r="N256" s="188" t="s">
        <v>337</v>
      </c>
      <c r="O256" s="188" t="s">
        <v>337</v>
      </c>
      <c r="P256" s="189">
        <v>43987</v>
      </c>
      <c r="Q256" s="189" t="s">
        <v>88</v>
      </c>
      <c r="R256" s="194" t="s">
        <v>863</v>
      </c>
      <c r="S256" s="190">
        <v>5</v>
      </c>
      <c r="T256" s="113" t="s">
        <v>98</v>
      </c>
      <c r="U256" s="113">
        <v>124</v>
      </c>
      <c r="V256" s="113">
        <v>26</v>
      </c>
      <c r="W256" s="113">
        <v>16.899999999999999</v>
      </c>
      <c r="X256" s="113"/>
      <c r="Y256" s="113"/>
      <c r="Z256" s="191">
        <v>0.92708333333333337</v>
      </c>
      <c r="AA256" s="191">
        <v>0.375</v>
      </c>
      <c r="AB256" s="113">
        <v>634.1</v>
      </c>
      <c r="AC256" s="113">
        <v>619.6</v>
      </c>
      <c r="AD256" s="113">
        <v>98</v>
      </c>
      <c r="AE256" s="113">
        <v>14.5</v>
      </c>
      <c r="AF256" s="113"/>
      <c r="AG256" s="192">
        <v>10.9</v>
      </c>
      <c r="AH256" s="192">
        <v>171</v>
      </c>
      <c r="AI256" s="192">
        <v>3.9</v>
      </c>
      <c r="AJ256" s="192">
        <v>3.7</v>
      </c>
      <c r="AK256" s="192">
        <v>53.1</v>
      </c>
      <c r="AL256" s="192">
        <v>19.2</v>
      </c>
      <c r="AM256" s="192">
        <v>24</v>
      </c>
      <c r="AN256" s="192">
        <v>63</v>
      </c>
      <c r="AO256" s="192">
        <v>17</v>
      </c>
      <c r="AP256" s="193">
        <v>1.6</v>
      </c>
      <c r="AQ256" s="192">
        <v>85</v>
      </c>
      <c r="AR256" s="192">
        <v>8.1999999999999993</v>
      </c>
      <c r="AS256" s="113">
        <v>87</v>
      </c>
      <c r="AT256" s="113">
        <v>72.3</v>
      </c>
      <c r="AU256" s="98">
        <v>1.6462233699160749</v>
      </c>
      <c r="AV256" s="98">
        <v>1.801162040025823</v>
      </c>
      <c r="AW256" s="113">
        <v>0</v>
      </c>
      <c r="AX256" s="113">
        <v>0</v>
      </c>
      <c r="AY256" s="113">
        <v>0</v>
      </c>
      <c r="AZ256" s="113">
        <v>10</v>
      </c>
      <c r="BA256" s="113">
        <v>2</v>
      </c>
      <c r="BB256" s="113">
        <v>1</v>
      </c>
      <c r="BC256" s="113">
        <v>20</v>
      </c>
      <c r="BD256" s="113">
        <v>33</v>
      </c>
      <c r="BE256" s="113">
        <v>14</v>
      </c>
      <c r="BF256" s="113">
        <v>21.2</v>
      </c>
      <c r="BG256" s="113">
        <v>3.2</v>
      </c>
      <c r="BH256" s="113">
        <v>5.3</v>
      </c>
      <c r="BI256" s="113">
        <v>2.5</v>
      </c>
      <c r="BJ256" s="113">
        <v>2.7</v>
      </c>
      <c r="BK256" s="113">
        <v>4.3</v>
      </c>
      <c r="BL256" s="113">
        <v>2.6</v>
      </c>
      <c r="BM256" s="113">
        <v>13</v>
      </c>
      <c r="BN256" s="113">
        <v>1.3</v>
      </c>
      <c r="BO256" s="113">
        <v>93</v>
      </c>
      <c r="BP256" s="113">
        <v>96.8</v>
      </c>
      <c r="BQ256" s="113">
        <v>0</v>
      </c>
      <c r="BR256" s="113">
        <v>77</v>
      </c>
      <c r="BS256" s="113">
        <v>115</v>
      </c>
      <c r="BT256" s="113">
        <v>60</v>
      </c>
      <c r="BU256" s="113">
        <v>1.2</v>
      </c>
      <c r="BV256" s="113">
        <v>45</v>
      </c>
      <c r="BW256" s="113">
        <v>6.5</v>
      </c>
      <c r="BX256" s="113">
        <v>3.2</v>
      </c>
      <c r="BY256" s="113">
        <v>95.8</v>
      </c>
      <c r="BZ256" s="113">
        <v>99.4</v>
      </c>
      <c r="CA256" s="113">
        <v>95.8</v>
      </c>
      <c r="CB256" s="113">
        <v>100</v>
      </c>
      <c r="CC256" s="113"/>
      <c r="CD256" s="113"/>
      <c r="CE256" s="113"/>
      <c r="CF256" s="113"/>
      <c r="CG256" s="186"/>
      <c r="CH256" s="186"/>
      <c r="CI256" s="113">
        <v>10</v>
      </c>
      <c r="CJ256" s="113">
        <v>10</v>
      </c>
      <c r="CK256" s="113">
        <v>5</v>
      </c>
    </row>
    <row r="257" spans="1:89" x14ac:dyDescent="0.2">
      <c r="A257" s="184">
        <v>261</v>
      </c>
      <c r="B257" s="36">
        <v>261</v>
      </c>
      <c r="C257" t="s">
        <v>864</v>
      </c>
      <c r="D257" s="185" t="s">
        <v>574</v>
      </c>
      <c r="E257" s="186">
        <v>6</v>
      </c>
      <c r="F257" s="187"/>
      <c r="G257" s="187"/>
      <c r="H257" s="187"/>
      <c r="I257" s="188" t="s">
        <v>94</v>
      </c>
      <c r="J257" s="188" t="s">
        <v>235</v>
      </c>
      <c r="K257" s="188" t="s">
        <v>93</v>
      </c>
      <c r="L257" s="188" t="s">
        <v>337</v>
      </c>
      <c r="M257" s="188" t="s">
        <v>337</v>
      </c>
      <c r="N257" s="188" t="s">
        <v>337</v>
      </c>
      <c r="O257" s="188" t="s">
        <v>337</v>
      </c>
      <c r="P257" s="189">
        <v>43986</v>
      </c>
      <c r="Q257" s="189" t="s">
        <v>88</v>
      </c>
      <c r="R257" s="194" t="s">
        <v>865</v>
      </c>
      <c r="S257" s="190">
        <v>6</v>
      </c>
      <c r="T257" s="113" t="s">
        <v>90</v>
      </c>
      <c r="U257" s="113">
        <v>116</v>
      </c>
      <c r="V257" s="113">
        <v>20</v>
      </c>
      <c r="W257" s="113">
        <v>14.9</v>
      </c>
      <c r="X257" s="113"/>
      <c r="Y257" s="113"/>
      <c r="Z257" s="191">
        <v>0.98958333333333337</v>
      </c>
      <c r="AA257" s="191">
        <v>0.43124999999999997</v>
      </c>
      <c r="AB257" s="113">
        <v>635.70000000000005</v>
      </c>
      <c r="AC257" s="113">
        <v>580</v>
      </c>
      <c r="AD257" s="113">
        <v>91</v>
      </c>
      <c r="AE257" s="113">
        <v>55.7</v>
      </c>
      <c r="AF257" s="113"/>
      <c r="AG257" s="192">
        <v>1.1000000000000001</v>
      </c>
      <c r="AH257" s="192">
        <v>180.6</v>
      </c>
      <c r="AI257" s="192">
        <v>8.8000000000000007</v>
      </c>
      <c r="AJ257" s="192">
        <v>7.1</v>
      </c>
      <c r="AK257" s="192">
        <v>60.3</v>
      </c>
      <c r="AL257" s="192">
        <v>9.4</v>
      </c>
      <c r="AM257" s="192">
        <v>23.3</v>
      </c>
      <c r="AN257" s="192">
        <v>99</v>
      </c>
      <c r="AO257" s="192">
        <v>39</v>
      </c>
      <c r="AP257" s="193">
        <v>3.7</v>
      </c>
      <c r="AQ257" s="192">
        <v>164</v>
      </c>
      <c r="AR257" s="192">
        <v>17</v>
      </c>
      <c r="AS257" s="113">
        <v>122.3</v>
      </c>
      <c r="AT257" s="113">
        <v>69.7</v>
      </c>
      <c r="AU257" s="98">
        <v>4.0344827586206895</v>
      </c>
      <c r="AV257" s="98">
        <v>4.4172413793103447</v>
      </c>
      <c r="AW257" s="113">
        <v>61</v>
      </c>
      <c r="AX257" s="113">
        <v>6.2</v>
      </c>
      <c r="AY257" s="113">
        <v>0.8</v>
      </c>
      <c r="AZ257" s="113">
        <v>2</v>
      </c>
      <c r="BA257" s="113">
        <v>1</v>
      </c>
      <c r="BB257" s="113">
        <v>1</v>
      </c>
      <c r="BC257" s="113">
        <v>38</v>
      </c>
      <c r="BD257" s="113">
        <v>42</v>
      </c>
      <c r="BE257" s="173">
        <v>9.4</v>
      </c>
      <c r="BF257" s="113">
        <v>20.5</v>
      </c>
      <c r="BG257" s="113">
        <v>4.3</v>
      </c>
      <c r="BH257" s="113">
        <v>8.4</v>
      </c>
      <c r="BI257" s="113">
        <v>3.1</v>
      </c>
      <c r="BJ257" s="113">
        <v>5.3</v>
      </c>
      <c r="BK257" s="113">
        <v>4.2</v>
      </c>
      <c r="BL257" s="113">
        <v>5.0999999999999996</v>
      </c>
      <c r="BM257" s="113">
        <v>10</v>
      </c>
      <c r="BN257" s="113">
        <v>1</v>
      </c>
      <c r="BO257" s="113">
        <v>93</v>
      </c>
      <c r="BP257" s="113">
        <v>96.9</v>
      </c>
      <c r="BQ257" s="113">
        <v>0</v>
      </c>
      <c r="BR257" s="113">
        <v>87</v>
      </c>
      <c r="BS257" s="113">
        <v>128</v>
      </c>
      <c r="BT257" s="113">
        <v>60</v>
      </c>
      <c r="BU257" s="113">
        <v>85.5</v>
      </c>
      <c r="BV257" s="113">
        <v>31.9</v>
      </c>
      <c r="BW257" s="113">
        <v>10.8</v>
      </c>
      <c r="BX257" s="113">
        <v>3.6</v>
      </c>
      <c r="BY257" s="113">
        <v>81.2</v>
      </c>
      <c r="BZ257" s="113">
        <v>99.7</v>
      </c>
      <c r="CA257" s="113">
        <v>81.2</v>
      </c>
      <c r="CB257" s="113">
        <v>100</v>
      </c>
      <c r="CC257" s="113"/>
      <c r="CD257" s="113"/>
      <c r="CE257" s="113"/>
      <c r="CF257" s="113"/>
      <c r="CG257" s="186"/>
      <c r="CH257" s="186"/>
      <c r="CI257" s="113">
        <v>10</v>
      </c>
      <c r="CJ257" s="113">
        <v>10</v>
      </c>
      <c r="CK257" s="173">
        <v>0</v>
      </c>
    </row>
    <row r="258" spans="1:89" x14ac:dyDescent="0.2">
      <c r="A258" s="184">
        <v>262</v>
      </c>
      <c r="B258" s="36">
        <v>262</v>
      </c>
      <c r="C258" t="s">
        <v>866</v>
      </c>
      <c r="D258" s="185" t="s">
        <v>867</v>
      </c>
      <c r="E258" s="186">
        <v>8</v>
      </c>
      <c r="F258" s="187"/>
      <c r="G258" s="187"/>
      <c r="H258" s="187"/>
      <c r="I258" s="188" t="s">
        <v>115</v>
      </c>
      <c r="J258" s="188" t="s">
        <v>228</v>
      </c>
      <c r="K258" s="188" t="s">
        <v>337</v>
      </c>
      <c r="L258" s="188" t="s">
        <v>337</v>
      </c>
      <c r="M258" s="188" t="s">
        <v>337</v>
      </c>
      <c r="N258" s="188" t="s">
        <v>337</v>
      </c>
      <c r="O258" s="188" t="s">
        <v>337</v>
      </c>
      <c r="P258" s="189">
        <v>43985</v>
      </c>
      <c r="Q258" s="189" t="s">
        <v>88</v>
      </c>
      <c r="R258" s="194" t="s">
        <v>868</v>
      </c>
      <c r="S258" s="190">
        <v>8</v>
      </c>
      <c r="T258" s="113" t="s">
        <v>90</v>
      </c>
      <c r="U258" s="113">
        <v>126</v>
      </c>
      <c r="V258" s="113">
        <v>24</v>
      </c>
      <c r="W258" s="113">
        <v>15.1</v>
      </c>
      <c r="X258" s="113"/>
      <c r="Y258" s="113"/>
      <c r="Z258" s="191">
        <v>0.89583333333333337</v>
      </c>
      <c r="AA258" s="191">
        <v>0.3034722222222222</v>
      </c>
      <c r="AB258" s="113">
        <v>578.20000000000005</v>
      </c>
      <c r="AC258" s="113">
        <v>566.20000000000005</v>
      </c>
      <c r="AD258" s="113">
        <v>98</v>
      </c>
      <c r="AE258" s="113">
        <v>12</v>
      </c>
      <c r="AF258" s="113"/>
      <c r="AG258" s="192">
        <v>9.1999999999999993</v>
      </c>
      <c r="AH258" s="192">
        <v>145</v>
      </c>
      <c r="AI258" s="192">
        <v>3.6</v>
      </c>
      <c r="AJ258" s="192">
        <v>2.5</v>
      </c>
      <c r="AK258" s="192">
        <v>55.2</v>
      </c>
      <c r="AL258" s="192">
        <v>18.3</v>
      </c>
      <c r="AM258" s="192">
        <v>24</v>
      </c>
      <c r="AN258" s="192">
        <v>61</v>
      </c>
      <c r="AO258" s="192">
        <v>17</v>
      </c>
      <c r="AP258" s="193">
        <v>1.8</v>
      </c>
      <c r="AQ258" s="192">
        <v>103</v>
      </c>
      <c r="AR258" s="192">
        <v>10.9</v>
      </c>
      <c r="AS258" s="113">
        <v>85</v>
      </c>
      <c r="AT258" s="113">
        <v>73.5</v>
      </c>
      <c r="AU258" s="98">
        <v>1.8014835747085833</v>
      </c>
      <c r="AV258" s="98">
        <v>1.9922288943836099</v>
      </c>
      <c r="AW258" s="113">
        <v>2</v>
      </c>
      <c r="AX258" s="113">
        <v>0.1</v>
      </c>
      <c r="AY258" s="113">
        <v>0</v>
      </c>
      <c r="AZ258" s="113">
        <v>0</v>
      </c>
      <c r="BA258" s="113">
        <v>5</v>
      </c>
      <c r="BB258" s="113">
        <v>1</v>
      </c>
      <c r="BC258" s="113">
        <v>20</v>
      </c>
      <c r="BD258" s="113">
        <v>26</v>
      </c>
      <c r="BE258" s="173">
        <v>10.199999999999999</v>
      </c>
      <c r="BF258" s="113">
        <v>20.2</v>
      </c>
      <c r="BG258" s="113">
        <v>2.8</v>
      </c>
      <c r="BH258" s="113">
        <v>1.3</v>
      </c>
      <c r="BI258" s="113">
        <v>3.2</v>
      </c>
      <c r="BJ258" s="113">
        <v>3.6</v>
      </c>
      <c r="BK258" s="113">
        <v>2.5</v>
      </c>
      <c r="BL258" s="113">
        <v>3.6</v>
      </c>
      <c r="BM258" s="113">
        <v>3</v>
      </c>
      <c r="BN258" s="113">
        <v>0.3</v>
      </c>
      <c r="BO258" s="113">
        <v>95</v>
      </c>
      <c r="BP258" s="113">
        <v>97.3</v>
      </c>
      <c r="BQ258" s="113">
        <v>0</v>
      </c>
      <c r="BR258" s="113">
        <v>83</v>
      </c>
      <c r="BS258" s="113">
        <v>120</v>
      </c>
      <c r="BT258" s="113">
        <v>63</v>
      </c>
      <c r="BU258" s="113">
        <v>0.9</v>
      </c>
      <c r="BV258" s="113">
        <v>31.3</v>
      </c>
      <c r="BW258" s="113">
        <v>8.9</v>
      </c>
      <c r="BX258" s="113">
        <v>3</v>
      </c>
      <c r="BY258" s="113">
        <v>100</v>
      </c>
      <c r="BZ258" s="113">
        <v>100</v>
      </c>
      <c r="CA258" s="113">
        <v>100</v>
      </c>
      <c r="CB258" s="113">
        <v>100</v>
      </c>
      <c r="CC258" s="113"/>
      <c r="CD258" s="113"/>
      <c r="CE258" s="113"/>
      <c r="CF258" s="113"/>
      <c r="CG258" s="186"/>
      <c r="CH258" s="186"/>
      <c r="CI258" s="113">
        <v>10</v>
      </c>
      <c r="CJ258" s="113">
        <v>10</v>
      </c>
      <c r="CK258" s="113">
        <v>2</v>
      </c>
    </row>
    <row r="259" spans="1:89" x14ac:dyDescent="0.2">
      <c r="A259" s="184">
        <v>263</v>
      </c>
      <c r="B259" s="36">
        <v>263</v>
      </c>
      <c r="C259" t="s">
        <v>869</v>
      </c>
      <c r="D259" s="185" t="s">
        <v>870</v>
      </c>
      <c r="E259" s="186">
        <v>6</v>
      </c>
      <c r="F259" s="187"/>
      <c r="G259" s="187"/>
      <c r="H259" s="187"/>
      <c r="I259" s="188" t="s">
        <v>96</v>
      </c>
      <c r="J259" s="188" t="s">
        <v>337</v>
      </c>
      <c r="K259" s="188" t="s">
        <v>337</v>
      </c>
      <c r="L259" s="188" t="s">
        <v>337</v>
      </c>
      <c r="M259" s="188" t="s">
        <v>337</v>
      </c>
      <c r="N259" s="188" t="s">
        <v>337</v>
      </c>
      <c r="O259" s="188" t="s">
        <v>337</v>
      </c>
      <c r="P259" s="189">
        <v>43984</v>
      </c>
      <c r="Q259" s="189" t="s">
        <v>88</v>
      </c>
      <c r="R259" s="194" t="s">
        <v>871</v>
      </c>
      <c r="S259" s="190">
        <v>6</v>
      </c>
      <c r="T259" s="113" t="s">
        <v>98</v>
      </c>
      <c r="U259" s="113">
        <v>122</v>
      </c>
      <c r="V259" s="113">
        <v>23</v>
      </c>
      <c r="W259" s="113">
        <v>15.5</v>
      </c>
      <c r="X259" s="113"/>
      <c r="Y259" s="113"/>
      <c r="Z259" s="191">
        <v>0.86805555555555547</v>
      </c>
      <c r="AA259" s="191">
        <v>0.27013888888888887</v>
      </c>
      <c r="AB259" s="113">
        <v>579.6</v>
      </c>
      <c r="AC259" s="113">
        <v>524.9</v>
      </c>
      <c r="AD259" s="113">
        <v>91</v>
      </c>
      <c r="AE259" s="113">
        <v>54.8</v>
      </c>
      <c r="AF259" s="113"/>
      <c r="AG259" s="192">
        <v>12.3</v>
      </c>
      <c r="AH259" s="192">
        <v>117.3</v>
      </c>
      <c r="AI259" s="192">
        <v>9.4</v>
      </c>
      <c r="AJ259" s="192">
        <v>13</v>
      </c>
      <c r="AK259" s="192">
        <v>48.2</v>
      </c>
      <c r="AL259" s="192">
        <v>22.1</v>
      </c>
      <c r="AM259" s="192">
        <v>16.7</v>
      </c>
      <c r="AN259" s="192">
        <v>96</v>
      </c>
      <c r="AO259" s="192">
        <v>37</v>
      </c>
      <c r="AP259" s="193">
        <v>3.8</v>
      </c>
      <c r="AQ259" s="192">
        <v>117</v>
      </c>
      <c r="AR259" s="192">
        <v>13.4</v>
      </c>
      <c r="AS259" s="113">
        <v>112.7</v>
      </c>
      <c r="AT259" s="113">
        <v>70.300000000000011</v>
      </c>
      <c r="AU259" s="98">
        <v>4.2293770241950845</v>
      </c>
      <c r="AV259" s="98">
        <v>4.6637454753286338</v>
      </c>
      <c r="AW259" s="113">
        <v>4</v>
      </c>
      <c r="AX259" s="113">
        <v>0.5</v>
      </c>
      <c r="AY259" s="113">
        <v>0</v>
      </c>
      <c r="AZ259" s="113">
        <v>8</v>
      </c>
      <c r="BA259" s="113">
        <v>14</v>
      </c>
      <c r="BB259" s="113">
        <v>7</v>
      </c>
      <c r="BC259" s="113">
        <v>42</v>
      </c>
      <c r="BD259" s="113">
        <v>71</v>
      </c>
      <c r="BE259" s="113">
        <v>10</v>
      </c>
      <c r="BF259" s="113">
        <v>17.899999999999999</v>
      </c>
      <c r="BG259" s="113">
        <v>8.1</v>
      </c>
      <c r="BH259" s="113">
        <v>23.2</v>
      </c>
      <c r="BI259" s="113">
        <v>5.0999999999999996</v>
      </c>
      <c r="BJ259" s="113">
        <v>18.899999999999999</v>
      </c>
      <c r="BK259" s="113">
        <v>3.3</v>
      </c>
      <c r="BL259" s="113">
        <v>5.6</v>
      </c>
      <c r="BM259" s="113">
        <v>31</v>
      </c>
      <c r="BN259" s="113">
        <v>3.5</v>
      </c>
      <c r="BO259" s="113">
        <v>90</v>
      </c>
      <c r="BP259" s="113">
        <v>96.2</v>
      </c>
      <c r="BQ259" s="113">
        <v>0</v>
      </c>
      <c r="BR259" s="113">
        <v>77</v>
      </c>
      <c r="BS259" s="113">
        <v>130</v>
      </c>
      <c r="BT259" s="113">
        <v>51</v>
      </c>
      <c r="BU259" s="113">
        <v>49.7</v>
      </c>
      <c r="BV259" s="113">
        <v>40.9</v>
      </c>
      <c r="BW259" s="113">
        <v>5.3</v>
      </c>
      <c r="BX259" s="113">
        <v>3.5</v>
      </c>
      <c r="BY259" s="113">
        <v>99.9</v>
      </c>
      <c r="BZ259" s="113">
        <v>99.9</v>
      </c>
      <c r="CA259" s="113">
        <v>100</v>
      </c>
      <c r="CB259" s="113">
        <v>100</v>
      </c>
      <c r="CC259" s="113"/>
      <c r="CD259" s="113"/>
      <c r="CE259" s="113"/>
      <c r="CF259" s="113"/>
      <c r="CG259" s="186"/>
      <c r="CH259" s="186"/>
      <c r="CI259" s="113">
        <v>10</v>
      </c>
      <c r="CJ259" s="113">
        <v>10</v>
      </c>
      <c r="CK259" s="113">
        <v>5</v>
      </c>
    </row>
    <row r="260" spans="1:89" x14ac:dyDescent="0.2">
      <c r="A260" s="184">
        <v>264</v>
      </c>
      <c r="B260" s="36">
        <v>264</v>
      </c>
      <c r="C260" t="s">
        <v>678</v>
      </c>
      <c r="D260" s="185" t="s">
        <v>872</v>
      </c>
      <c r="E260" s="186">
        <v>8</v>
      </c>
      <c r="F260" s="187"/>
      <c r="G260" s="187"/>
      <c r="H260" s="187"/>
      <c r="I260" s="188" t="s">
        <v>1827</v>
      </c>
      <c r="J260" s="188" t="s">
        <v>337</v>
      </c>
      <c r="K260" s="188" t="s">
        <v>337</v>
      </c>
      <c r="L260" s="188" t="s">
        <v>337</v>
      </c>
      <c r="M260" s="188" t="s">
        <v>337</v>
      </c>
      <c r="N260" s="188" t="s">
        <v>337</v>
      </c>
      <c r="O260" s="188" t="s">
        <v>337</v>
      </c>
      <c r="P260" s="189">
        <v>43980</v>
      </c>
      <c r="Q260" s="189" t="s">
        <v>88</v>
      </c>
      <c r="R260" s="194" t="s">
        <v>873</v>
      </c>
      <c r="S260" s="190">
        <v>8</v>
      </c>
      <c r="T260" s="113" t="s">
        <v>98</v>
      </c>
      <c r="U260" s="113">
        <v>129</v>
      </c>
      <c r="V260" s="113">
        <v>28</v>
      </c>
      <c r="W260" s="113">
        <v>16.8</v>
      </c>
      <c r="X260" s="113"/>
      <c r="Y260" s="113"/>
      <c r="Z260" s="191">
        <v>0.86458333333333337</v>
      </c>
      <c r="AA260" s="191">
        <v>0.27013888888888887</v>
      </c>
      <c r="AB260" s="113">
        <v>583.9</v>
      </c>
      <c r="AC260" s="113">
        <v>552</v>
      </c>
      <c r="AD260" s="113">
        <v>95</v>
      </c>
      <c r="AE260" s="113">
        <v>31.9</v>
      </c>
      <c r="AF260" s="113"/>
      <c r="AG260" s="192">
        <v>16.5</v>
      </c>
      <c r="AH260" s="192">
        <v>93.5</v>
      </c>
      <c r="AI260" s="192">
        <v>5.5</v>
      </c>
      <c r="AJ260" s="192">
        <v>4.4000000000000004</v>
      </c>
      <c r="AK260" s="192">
        <v>50.7</v>
      </c>
      <c r="AL260" s="192">
        <v>17.899999999999999</v>
      </c>
      <c r="AM260" s="192">
        <v>26.9</v>
      </c>
      <c r="AN260" s="192">
        <v>65</v>
      </c>
      <c r="AO260" s="192">
        <v>22</v>
      </c>
      <c r="AP260" s="193">
        <v>2.2999999999999998</v>
      </c>
      <c r="AQ260" s="192">
        <v>100</v>
      </c>
      <c r="AR260" s="192">
        <v>10.9</v>
      </c>
      <c r="AS260" s="113">
        <v>91.9</v>
      </c>
      <c r="AT260" s="113">
        <v>68.599999999999994</v>
      </c>
      <c r="AU260" s="98">
        <v>2.3913043478260869</v>
      </c>
      <c r="AV260" s="98">
        <v>2.6413043478260869</v>
      </c>
      <c r="AW260" s="113">
        <v>15</v>
      </c>
      <c r="AX260" s="113">
        <v>1.6</v>
      </c>
      <c r="AY260" s="113">
        <v>0.4</v>
      </c>
      <c r="AZ260" s="113">
        <v>31</v>
      </c>
      <c r="BA260" s="113">
        <v>0</v>
      </c>
      <c r="BB260" s="113">
        <v>10</v>
      </c>
      <c r="BC260" s="113">
        <v>11</v>
      </c>
      <c r="BD260" s="113">
        <v>52</v>
      </c>
      <c r="BE260" s="173">
        <v>12.3</v>
      </c>
      <c r="BF260" s="113">
        <v>19.899999999999999</v>
      </c>
      <c r="BG260" s="113">
        <v>5.7</v>
      </c>
      <c r="BH260" s="113">
        <v>6.5</v>
      </c>
      <c r="BI260" s="113">
        <v>5.4</v>
      </c>
      <c r="BJ260" s="113">
        <v>1.9</v>
      </c>
      <c r="BK260" s="113">
        <v>5</v>
      </c>
      <c r="BL260" s="113">
        <v>5.5</v>
      </c>
      <c r="BM260" s="113">
        <v>42</v>
      </c>
      <c r="BN260" s="113">
        <v>4.5999999999999996</v>
      </c>
      <c r="BO260" s="113">
        <v>89</v>
      </c>
      <c r="BP260" s="113">
        <v>96.6</v>
      </c>
      <c r="BQ260" s="113">
        <v>0</v>
      </c>
      <c r="BR260" s="113">
        <v>78</v>
      </c>
      <c r="BS260" s="113">
        <v>118</v>
      </c>
      <c r="BT260" s="113">
        <v>56</v>
      </c>
      <c r="BU260" s="113">
        <v>14.3</v>
      </c>
      <c r="BV260" s="113">
        <v>6.4</v>
      </c>
      <c r="BW260" s="113">
        <v>2.1</v>
      </c>
      <c r="BX260" s="113">
        <v>4</v>
      </c>
      <c r="BY260" s="113">
        <v>97.1</v>
      </c>
      <c r="BZ260" s="113">
        <v>99.8</v>
      </c>
      <c r="CA260" s="113">
        <v>100</v>
      </c>
      <c r="CB260" s="113">
        <v>97.1</v>
      </c>
      <c r="CC260" s="113"/>
      <c r="CD260" s="113"/>
      <c r="CE260" s="113"/>
      <c r="CF260" s="113"/>
      <c r="CG260" s="186"/>
      <c r="CH260" s="186"/>
      <c r="CI260" s="113">
        <v>10</v>
      </c>
      <c r="CJ260" s="113">
        <v>10</v>
      </c>
      <c r="CK260" s="173">
        <v>0</v>
      </c>
    </row>
    <row r="261" spans="1:89" x14ac:dyDescent="0.2">
      <c r="A261" s="184">
        <v>265</v>
      </c>
      <c r="B261" s="36">
        <v>265</v>
      </c>
      <c r="C261" t="s">
        <v>874</v>
      </c>
      <c r="D261" s="185" t="s">
        <v>875</v>
      </c>
      <c r="E261" s="186">
        <v>15</v>
      </c>
      <c r="F261" s="187"/>
      <c r="G261" s="187"/>
      <c r="H261" s="187"/>
      <c r="I261" s="188" t="s">
        <v>115</v>
      </c>
      <c r="J261" s="188" t="s">
        <v>228</v>
      </c>
      <c r="K261" s="188" t="s">
        <v>337</v>
      </c>
      <c r="L261" s="188" t="s">
        <v>337</v>
      </c>
      <c r="M261" s="188" t="s">
        <v>337</v>
      </c>
      <c r="N261" s="188" t="s">
        <v>337</v>
      </c>
      <c r="O261" s="188" t="s">
        <v>337</v>
      </c>
      <c r="P261" s="189">
        <v>43979</v>
      </c>
      <c r="Q261" s="189" t="s">
        <v>88</v>
      </c>
      <c r="R261" s="194" t="s">
        <v>876</v>
      </c>
      <c r="S261" s="190">
        <v>15</v>
      </c>
      <c r="T261" s="113" t="s">
        <v>98</v>
      </c>
      <c r="U261" s="113">
        <v>183</v>
      </c>
      <c r="V261" s="113">
        <v>65</v>
      </c>
      <c r="W261" s="113">
        <v>19.399999999999999</v>
      </c>
      <c r="X261" s="113"/>
      <c r="Y261" s="113"/>
      <c r="Z261" s="191">
        <v>0.9291666666666667</v>
      </c>
      <c r="AA261" s="191">
        <v>0.31597222222222221</v>
      </c>
      <c r="AB261" s="113">
        <v>521.5</v>
      </c>
      <c r="AC261" s="113">
        <v>498.5</v>
      </c>
      <c r="AD261" s="113">
        <v>96</v>
      </c>
      <c r="AE261" s="113">
        <v>24.1</v>
      </c>
      <c r="AF261" s="113"/>
      <c r="AG261" s="192">
        <v>33.700000000000003</v>
      </c>
      <c r="AH261" s="192">
        <v>93</v>
      </c>
      <c r="AI261" s="192">
        <v>10.4</v>
      </c>
      <c r="AJ261" s="192">
        <v>5.6</v>
      </c>
      <c r="AK261" s="192">
        <v>44.4</v>
      </c>
      <c r="AL261" s="192">
        <v>22.7</v>
      </c>
      <c r="AM261" s="192">
        <v>27.3</v>
      </c>
      <c r="AN261" s="192">
        <v>71</v>
      </c>
      <c r="AO261" s="192">
        <v>28</v>
      </c>
      <c r="AP261" s="193">
        <v>3.2</v>
      </c>
      <c r="AQ261" s="192">
        <v>69</v>
      </c>
      <c r="AR261" s="192">
        <v>8.3000000000000007</v>
      </c>
      <c r="AS261" s="113">
        <v>98.3</v>
      </c>
      <c r="AT261" s="113">
        <v>67.099999999999994</v>
      </c>
      <c r="AU261" s="98">
        <v>3.3701103309929787</v>
      </c>
      <c r="AV261" s="98">
        <v>3.7552657973921764</v>
      </c>
      <c r="AW261" s="113">
        <v>0</v>
      </c>
      <c r="AX261" s="113">
        <v>0</v>
      </c>
      <c r="AY261" s="113">
        <v>0</v>
      </c>
      <c r="AZ261" s="113">
        <v>1</v>
      </c>
      <c r="BA261" s="113">
        <v>0</v>
      </c>
      <c r="BB261" s="113">
        <v>0</v>
      </c>
      <c r="BC261" s="113">
        <v>22</v>
      </c>
      <c r="BD261" s="113">
        <v>23</v>
      </c>
      <c r="BE261" s="113">
        <v>17</v>
      </c>
      <c r="BF261" s="113">
        <v>24.9</v>
      </c>
      <c r="BG261" s="113">
        <v>2.8</v>
      </c>
      <c r="BH261" s="113">
        <v>5.3</v>
      </c>
      <c r="BI261" s="113">
        <v>1.8</v>
      </c>
      <c r="BJ261" s="113"/>
      <c r="BK261" s="113"/>
      <c r="BL261" s="113">
        <v>3.5</v>
      </c>
      <c r="BM261" s="113">
        <v>0</v>
      </c>
      <c r="BN261" s="113">
        <v>0</v>
      </c>
      <c r="BO261" s="113">
        <v>94</v>
      </c>
      <c r="BP261" s="113">
        <v>96.3</v>
      </c>
      <c r="BQ261" s="113">
        <v>0.1</v>
      </c>
      <c r="BR261" s="113">
        <v>53</v>
      </c>
      <c r="BS261" s="113">
        <v>88</v>
      </c>
      <c r="BT261" s="113">
        <v>43</v>
      </c>
      <c r="BU261" s="113">
        <v>0.9</v>
      </c>
      <c r="BV261" s="113">
        <v>64.3</v>
      </c>
      <c r="BW261" s="113">
        <v>0</v>
      </c>
      <c r="BX261" s="113"/>
      <c r="BY261" s="113">
        <v>99.9</v>
      </c>
      <c r="BZ261" s="113">
        <v>99.9</v>
      </c>
      <c r="CA261" s="113">
        <v>100</v>
      </c>
      <c r="CB261" s="113">
        <v>100</v>
      </c>
      <c r="CC261" s="113"/>
      <c r="CD261" s="113"/>
      <c r="CE261" s="113"/>
      <c r="CF261" s="113"/>
      <c r="CG261" s="186"/>
      <c r="CH261" s="186"/>
      <c r="CI261" s="195" t="s">
        <v>129</v>
      </c>
      <c r="CJ261" s="195" t="s">
        <v>129</v>
      </c>
      <c r="CK261" s="195" t="s">
        <v>129</v>
      </c>
    </row>
    <row r="262" spans="1:89" x14ac:dyDescent="0.2">
      <c r="A262" s="184">
        <v>266</v>
      </c>
      <c r="B262" s="36">
        <v>266</v>
      </c>
      <c r="C262" t="s">
        <v>877</v>
      </c>
      <c r="D262" s="185" t="s">
        <v>878</v>
      </c>
      <c r="E262" s="186">
        <v>7</v>
      </c>
      <c r="F262" s="187"/>
      <c r="G262" s="187"/>
      <c r="H262" s="187"/>
      <c r="I262" s="188" t="s">
        <v>93</v>
      </c>
      <c r="J262" s="188" t="s">
        <v>94</v>
      </c>
      <c r="K262" s="188" t="s">
        <v>337</v>
      </c>
      <c r="L262" s="188" t="s">
        <v>337</v>
      </c>
      <c r="M262" s="188" t="s">
        <v>337</v>
      </c>
      <c r="N262" s="188" t="s">
        <v>337</v>
      </c>
      <c r="O262" s="188" t="s">
        <v>337</v>
      </c>
      <c r="P262" s="189">
        <v>43977</v>
      </c>
      <c r="Q262" s="189" t="s">
        <v>88</v>
      </c>
      <c r="R262" s="194" t="s">
        <v>879</v>
      </c>
      <c r="S262" s="190">
        <v>7</v>
      </c>
      <c r="T262" s="113" t="s">
        <v>90</v>
      </c>
      <c r="U262" s="113">
        <v>135</v>
      </c>
      <c r="V262" s="113">
        <v>28</v>
      </c>
      <c r="W262" s="113">
        <v>15.4</v>
      </c>
      <c r="X262" s="113"/>
      <c r="Y262" s="113"/>
      <c r="Z262" s="191">
        <v>0.88888888888888884</v>
      </c>
      <c r="AA262" s="191">
        <v>0.32013888888888892</v>
      </c>
      <c r="AB262" s="113">
        <v>620.29999999999995</v>
      </c>
      <c r="AC262" s="113">
        <v>553.6</v>
      </c>
      <c r="AD262" s="113">
        <v>89</v>
      </c>
      <c r="AE262" s="113">
        <v>66.7</v>
      </c>
      <c r="AF262" s="113"/>
      <c r="AG262" s="192">
        <v>31.2</v>
      </c>
      <c r="AH262" s="192">
        <v>122.2</v>
      </c>
      <c r="AI262" s="192">
        <v>10.8</v>
      </c>
      <c r="AJ262" s="192">
        <v>3.4</v>
      </c>
      <c r="AK262" s="192">
        <v>51.1</v>
      </c>
      <c r="AL262" s="192">
        <v>20.5</v>
      </c>
      <c r="AM262" s="192">
        <v>24.9</v>
      </c>
      <c r="AN262" s="192">
        <v>91</v>
      </c>
      <c r="AO262" s="192">
        <v>44</v>
      </c>
      <c r="AP262" s="193">
        <v>4.3</v>
      </c>
      <c r="AQ262" s="192">
        <v>86</v>
      </c>
      <c r="AR262" s="192">
        <v>9.3000000000000007</v>
      </c>
      <c r="AS262" s="113">
        <v>115.9</v>
      </c>
      <c r="AT262" s="113">
        <v>71.599999999999994</v>
      </c>
      <c r="AU262" s="98">
        <v>4.7687861271676297</v>
      </c>
      <c r="AV262" s="98">
        <v>5.2348265895953752</v>
      </c>
      <c r="AW262" s="113">
        <v>13</v>
      </c>
      <c r="AX262" s="113">
        <v>1.2</v>
      </c>
      <c r="AY262" s="113">
        <v>0.3</v>
      </c>
      <c r="AZ262" s="113">
        <v>4</v>
      </c>
      <c r="BA262" s="113">
        <v>2</v>
      </c>
      <c r="BB262" s="113">
        <v>3</v>
      </c>
      <c r="BC262" s="113">
        <v>61</v>
      </c>
      <c r="BD262" s="113">
        <v>70</v>
      </c>
      <c r="BE262" s="173">
        <v>11.6</v>
      </c>
      <c r="BF262" s="113">
        <v>25.1</v>
      </c>
      <c r="BG262" s="113">
        <v>7.6</v>
      </c>
      <c r="BH262" s="113">
        <v>15.2</v>
      </c>
      <c r="BI262" s="113">
        <v>5.0999999999999996</v>
      </c>
      <c r="BJ262" s="113">
        <v>9</v>
      </c>
      <c r="BK262" s="113">
        <v>5.0999999999999996</v>
      </c>
      <c r="BL262" s="113">
        <v>5.6</v>
      </c>
      <c r="BM262" s="113">
        <v>12</v>
      </c>
      <c r="BN262" s="113">
        <v>1.3</v>
      </c>
      <c r="BO262" s="113">
        <v>93</v>
      </c>
      <c r="BP262" s="113">
        <v>96.7</v>
      </c>
      <c r="BQ262" s="113">
        <v>0</v>
      </c>
      <c r="BR262" s="113">
        <v>68</v>
      </c>
      <c r="BS262" s="113">
        <v>115</v>
      </c>
      <c r="BT262" s="113">
        <v>50</v>
      </c>
      <c r="BU262" s="113">
        <v>0.3</v>
      </c>
      <c r="BV262" s="113">
        <v>83.3</v>
      </c>
      <c r="BW262" s="113">
        <v>1.7</v>
      </c>
      <c r="BX262" s="113">
        <v>2.9</v>
      </c>
      <c r="BY262" s="113">
        <v>89.7</v>
      </c>
      <c r="BZ262" s="113">
        <v>97</v>
      </c>
      <c r="CA262" s="113">
        <v>100</v>
      </c>
      <c r="CB262" s="113">
        <v>89.7</v>
      </c>
      <c r="CC262" s="113"/>
      <c r="CD262" s="113"/>
      <c r="CE262" s="113"/>
      <c r="CF262" s="113"/>
      <c r="CG262" s="186"/>
      <c r="CH262" s="186"/>
      <c r="CI262" s="113">
        <v>10</v>
      </c>
      <c r="CJ262" s="113">
        <v>10</v>
      </c>
      <c r="CK262" s="173">
        <v>0</v>
      </c>
    </row>
    <row r="263" spans="1:89" x14ac:dyDescent="0.2">
      <c r="A263" s="184">
        <v>267</v>
      </c>
      <c r="B263" s="36">
        <v>267</v>
      </c>
      <c r="C263" t="s">
        <v>880</v>
      </c>
      <c r="D263" s="185" t="s">
        <v>881</v>
      </c>
      <c r="E263" s="186">
        <v>12</v>
      </c>
      <c r="F263" s="187" t="s">
        <v>110</v>
      </c>
      <c r="G263" s="187" t="s">
        <v>111</v>
      </c>
      <c r="H263" s="187"/>
      <c r="I263" s="188" t="s">
        <v>87</v>
      </c>
      <c r="J263" s="188" t="s">
        <v>94</v>
      </c>
      <c r="K263" s="188" t="s">
        <v>337</v>
      </c>
      <c r="L263" s="188" t="s">
        <v>337</v>
      </c>
      <c r="M263" s="188" t="s">
        <v>337</v>
      </c>
      <c r="N263" s="188" t="s">
        <v>337</v>
      </c>
      <c r="O263" s="188" t="s">
        <v>337</v>
      </c>
      <c r="P263" s="189">
        <v>43973</v>
      </c>
      <c r="Q263" s="189" t="s">
        <v>88</v>
      </c>
      <c r="R263" s="194" t="s">
        <v>882</v>
      </c>
      <c r="S263" s="190">
        <v>12</v>
      </c>
      <c r="T263" s="113" t="s">
        <v>98</v>
      </c>
      <c r="U263" s="113">
        <v>160</v>
      </c>
      <c r="V263" s="113">
        <v>45</v>
      </c>
      <c r="W263" s="113">
        <v>17.600000000000001</v>
      </c>
      <c r="X263" s="113"/>
      <c r="Y263" s="113"/>
      <c r="Z263" s="191">
        <v>0.95833333333333337</v>
      </c>
      <c r="AA263" s="191">
        <v>0.35486111111111113</v>
      </c>
      <c r="AB263" s="113">
        <v>564.4</v>
      </c>
      <c r="AC263" s="113">
        <v>539.9</v>
      </c>
      <c r="AD263" s="113">
        <v>96</v>
      </c>
      <c r="AE263" s="113">
        <v>24.5</v>
      </c>
      <c r="AF263" s="113"/>
      <c r="AG263" s="192">
        <v>6.9</v>
      </c>
      <c r="AH263" s="192">
        <v>96.5</v>
      </c>
      <c r="AI263" s="192">
        <v>5.5</v>
      </c>
      <c r="AJ263" s="192">
        <v>5.9</v>
      </c>
      <c r="AK263" s="192">
        <v>53.6</v>
      </c>
      <c r="AL263" s="192">
        <v>18.5</v>
      </c>
      <c r="AM263" s="192">
        <v>21.9</v>
      </c>
      <c r="AN263" s="192">
        <v>77</v>
      </c>
      <c r="AO263" s="192">
        <v>27</v>
      </c>
      <c r="AP263" s="193">
        <v>2.9</v>
      </c>
      <c r="AQ263" s="192">
        <v>155</v>
      </c>
      <c r="AR263" s="192">
        <v>17.2</v>
      </c>
      <c r="AS263" s="113">
        <v>98.9</v>
      </c>
      <c r="AT263" s="113">
        <v>72.099999999999994</v>
      </c>
      <c r="AU263" s="98">
        <v>3.0005556584552697</v>
      </c>
      <c r="AV263" s="98">
        <v>3.3228375625115762</v>
      </c>
      <c r="AW263" s="113">
        <v>213</v>
      </c>
      <c r="AX263" s="113">
        <v>23.7</v>
      </c>
      <c r="AY263" s="113">
        <v>1.8</v>
      </c>
      <c r="AZ263" s="113">
        <v>17</v>
      </c>
      <c r="BA263" s="113">
        <v>4</v>
      </c>
      <c r="BB263" s="113">
        <v>1</v>
      </c>
      <c r="BC263" s="113">
        <v>98</v>
      </c>
      <c r="BD263" s="113">
        <v>120</v>
      </c>
      <c r="BE263" s="173">
        <v>17.7</v>
      </c>
      <c r="BF263" s="113">
        <v>31.3</v>
      </c>
      <c r="BG263" s="113">
        <v>13.3</v>
      </c>
      <c r="BH263" s="113">
        <v>17.2</v>
      </c>
      <c r="BI263" s="113">
        <v>12.2</v>
      </c>
      <c r="BJ263" s="113">
        <v>39.200000000000003</v>
      </c>
      <c r="BK263" s="113">
        <v>4.9000000000000004</v>
      </c>
      <c r="BL263" s="113">
        <v>11.7</v>
      </c>
      <c r="BM263" s="113">
        <v>54</v>
      </c>
      <c r="BN263" s="113">
        <v>6</v>
      </c>
      <c r="BO263" s="113">
        <v>91</v>
      </c>
      <c r="BP263" s="113">
        <v>96.5</v>
      </c>
      <c r="BQ263" s="113">
        <v>0</v>
      </c>
      <c r="BR263" s="113">
        <v>62</v>
      </c>
      <c r="BS263" s="113">
        <v>116</v>
      </c>
      <c r="BT263" s="113">
        <v>46</v>
      </c>
      <c r="BU263" s="113">
        <v>117</v>
      </c>
      <c r="BV263" s="113">
        <v>97.6</v>
      </c>
      <c r="BW263" s="113">
        <v>3.6</v>
      </c>
      <c r="BX263" s="113">
        <v>3.5</v>
      </c>
      <c r="BY263" s="113">
        <v>82.8</v>
      </c>
      <c r="BZ263" s="113">
        <v>100</v>
      </c>
      <c r="CA263" s="113">
        <v>100</v>
      </c>
      <c r="CB263" s="113">
        <v>82.8</v>
      </c>
      <c r="CC263" s="113"/>
      <c r="CD263" s="113"/>
      <c r="CE263" s="113"/>
      <c r="CF263" s="113"/>
      <c r="CG263" s="186"/>
      <c r="CH263" s="186"/>
      <c r="CI263" s="113">
        <v>10</v>
      </c>
      <c r="CJ263" s="113">
        <v>10</v>
      </c>
      <c r="CK263" s="113">
        <v>0</v>
      </c>
    </row>
    <row r="264" spans="1:89" x14ac:dyDescent="0.2">
      <c r="A264" s="184">
        <v>268</v>
      </c>
      <c r="B264" s="36">
        <v>268</v>
      </c>
      <c r="C264" t="s">
        <v>883</v>
      </c>
      <c r="D264" s="185" t="s">
        <v>776</v>
      </c>
      <c r="E264" s="186">
        <v>11</v>
      </c>
      <c r="F264" s="187"/>
      <c r="G264" s="187"/>
      <c r="H264" s="187"/>
      <c r="I264" s="188" t="s">
        <v>94</v>
      </c>
      <c r="J264" s="188" t="s">
        <v>115</v>
      </c>
      <c r="K264" s="188" t="s">
        <v>337</v>
      </c>
      <c r="L264" s="188" t="s">
        <v>337</v>
      </c>
      <c r="M264" s="188" t="s">
        <v>337</v>
      </c>
      <c r="N264" s="188" t="s">
        <v>337</v>
      </c>
      <c r="O264" s="188" t="s">
        <v>337</v>
      </c>
      <c r="P264" s="189">
        <v>43971</v>
      </c>
      <c r="Q264" s="189" t="s">
        <v>88</v>
      </c>
      <c r="R264" s="194" t="s">
        <v>884</v>
      </c>
      <c r="S264" s="190">
        <v>11</v>
      </c>
      <c r="T264" s="113" t="s">
        <v>90</v>
      </c>
      <c r="U264" s="113">
        <v>156</v>
      </c>
      <c r="V264" s="113">
        <v>76</v>
      </c>
      <c r="W264" s="113">
        <v>31.2</v>
      </c>
      <c r="X264" s="113"/>
      <c r="Y264" s="113"/>
      <c r="Z264" s="191">
        <v>0.9375</v>
      </c>
      <c r="AA264" s="191">
        <v>0.3125</v>
      </c>
      <c r="AB264" s="113">
        <v>539.70000000000005</v>
      </c>
      <c r="AC264" s="113">
        <v>490</v>
      </c>
      <c r="AD264" s="113">
        <v>91</v>
      </c>
      <c r="AE264" s="113">
        <v>49.7</v>
      </c>
      <c r="AF264" s="113"/>
      <c r="AG264" s="192">
        <v>25.1</v>
      </c>
      <c r="AH264" s="192">
        <v>143.6</v>
      </c>
      <c r="AI264" s="192">
        <v>9.1999999999999993</v>
      </c>
      <c r="AJ264" s="192">
        <v>6.5</v>
      </c>
      <c r="AK264" s="192">
        <v>52.3</v>
      </c>
      <c r="AL264" s="192">
        <v>19</v>
      </c>
      <c r="AM264" s="192">
        <v>22.1</v>
      </c>
      <c r="AN264" s="192">
        <v>79</v>
      </c>
      <c r="AO264" s="192">
        <v>33</v>
      </c>
      <c r="AP264" s="193">
        <v>3.7</v>
      </c>
      <c r="AQ264" s="192">
        <v>79</v>
      </c>
      <c r="AR264" s="192">
        <v>9.6999999999999993</v>
      </c>
      <c r="AS264" s="113">
        <v>101.1</v>
      </c>
      <c r="AT264" s="113">
        <v>71.3</v>
      </c>
      <c r="AU264" s="98">
        <v>4.0408163265306118</v>
      </c>
      <c r="AV264" s="98">
        <v>4.4938775510204083</v>
      </c>
      <c r="AW264" s="113">
        <v>3</v>
      </c>
      <c r="AX264" s="113">
        <v>0.4</v>
      </c>
      <c r="AY264" s="113">
        <v>0.6</v>
      </c>
      <c r="AZ264" s="113">
        <v>0</v>
      </c>
      <c r="BA264" s="113">
        <v>0</v>
      </c>
      <c r="BB264" s="113">
        <v>1</v>
      </c>
      <c r="BC264" s="113">
        <v>43</v>
      </c>
      <c r="BD264" s="113">
        <v>44</v>
      </c>
      <c r="BE264" s="173">
        <v>10.5</v>
      </c>
      <c r="BF264" s="113">
        <v>19.399999999999999</v>
      </c>
      <c r="BG264" s="113">
        <v>5.4</v>
      </c>
      <c r="BH264" s="113">
        <v>6.6</v>
      </c>
      <c r="BI264" s="113">
        <v>5</v>
      </c>
      <c r="BJ264" s="113">
        <v>10.5</v>
      </c>
      <c r="BK264" s="113">
        <v>2.9</v>
      </c>
      <c r="BL264" s="113">
        <v>4.5</v>
      </c>
      <c r="BM264" s="113">
        <v>28</v>
      </c>
      <c r="BN264" s="113">
        <v>3.3</v>
      </c>
      <c r="BO264" s="113">
        <v>89</v>
      </c>
      <c r="BP264" s="113">
        <v>96.7</v>
      </c>
      <c r="BQ264" s="113">
        <v>0.1</v>
      </c>
      <c r="BR264" s="113">
        <v>83</v>
      </c>
      <c r="BS264" s="113">
        <v>144</v>
      </c>
      <c r="BT264" s="113">
        <v>34</v>
      </c>
      <c r="BU264" s="113">
        <v>25.1</v>
      </c>
      <c r="BV264" s="113">
        <v>22.6</v>
      </c>
      <c r="BW264" s="113">
        <v>8.4</v>
      </c>
      <c r="BX264" s="113">
        <v>3.3</v>
      </c>
      <c r="BY264" s="113">
        <v>95.3</v>
      </c>
      <c r="BZ264" s="113">
        <v>95.3</v>
      </c>
      <c r="CA264" s="113">
        <v>100</v>
      </c>
      <c r="CB264" s="113">
        <v>100</v>
      </c>
      <c r="CC264" s="113"/>
      <c r="CD264" s="113"/>
      <c r="CE264" s="113"/>
      <c r="CF264" s="113"/>
      <c r="CG264" s="186"/>
      <c r="CH264" s="186"/>
      <c r="CI264" s="113">
        <v>10</v>
      </c>
      <c r="CJ264" s="113">
        <v>10</v>
      </c>
      <c r="CK264" s="173">
        <v>0</v>
      </c>
    </row>
    <row r="265" spans="1:89" x14ac:dyDescent="0.2">
      <c r="A265" s="184">
        <v>269</v>
      </c>
      <c r="B265" s="36">
        <v>269</v>
      </c>
      <c r="C265" t="s">
        <v>885</v>
      </c>
      <c r="D265" s="185" t="s">
        <v>886</v>
      </c>
      <c r="E265" s="186">
        <v>16</v>
      </c>
      <c r="F265" s="187"/>
      <c r="G265" s="187"/>
      <c r="H265" s="187"/>
      <c r="I265" s="188" t="s">
        <v>115</v>
      </c>
      <c r="J265" s="188" t="s">
        <v>235</v>
      </c>
      <c r="K265" s="188" t="s">
        <v>337</v>
      </c>
      <c r="L265" s="188" t="s">
        <v>337</v>
      </c>
      <c r="M265" s="188" t="s">
        <v>337</v>
      </c>
      <c r="N265" s="188" t="s">
        <v>337</v>
      </c>
      <c r="O265" s="188" t="s">
        <v>337</v>
      </c>
      <c r="P265" s="189">
        <v>43969</v>
      </c>
      <c r="Q265" s="189" t="s">
        <v>88</v>
      </c>
      <c r="R265" s="194" t="s">
        <v>887</v>
      </c>
      <c r="S265" s="190">
        <v>16</v>
      </c>
      <c r="T265" s="113" t="s">
        <v>90</v>
      </c>
      <c r="U265" s="113">
        <v>157</v>
      </c>
      <c r="V265" s="113">
        <v>53</v>
      </c>
      <c r="W265" s="113">
        <v>21.5</v>
      </c>
      <c r="X265" s="113"/>
      <c r="Y265" s="113"/>
      <c r="Z265" s="191">
        <v>0.96458333333333324</v>
      </c>
      <c r="AA265" s="191">
        <v>0.37152777777777773</v>
      </c>
      <c r="AB265" s="113">
        <v>585.4</v>
      </c>
      <c r="AC265" s="113">
        <v>518</v>
      </c>
      <c r="AD265" s="113">
        <v>88</v>
      </c>
      <c r="AE265" s="113">
        <v>68.5</v>
      </c>
      <c r="AF265" s="113"/>
      <c r="AG265" s="192">
        <v>0.4</v>
      </c>
      <c r="AH265" s="192">
        <v>150.9</v>
      </c>
      <c r="AI265" s="192">
        <v>11.7</v>
      </c>
      <c r="AJ265" s="192">
        <v>11.5</v>
      </c>
      <c r="AK265" s="192">
        <v>59.4</v>
      </c>
      <c r="AL265" s="192">
        <v>11.1</v>
      </c>
      <c r="AM265" s="192">
        <v>18.100000000000001</v>
      </c>
      <c r="AN265" s="192">
        <v>115</v>
      </c>
      <c r="AO265" s="192">
        <v>50</v>
      </c>
      <c r="AP265" s="193">
        <v>5.0999999999999996</v>
      </c>
      <c r="AQ265" s="192">
        <v>188</v>
      </c>
      <c r="AR265" s="192">
        <v>21.8</v>
      </c>
      <c r="AS265" s="113">
        <v>133.1</v>
      </c>
      <c r="AT265" s="113">
        <v>70.5</v>
      </c>
      <c r="AU265" s="98">
        <v>5.7915057915057915</v>
      </c>
      <c r="AV265" s="98">
        <v>6.3822393822393826</v>
      </c>
      <c r="AW265" s="113">
        <v>118</v>
      </c>
      <c r="AX265" s="113">
        <v>13.4</v>
      </c>
      <c r="AY265" s="113">
        <v>10</v>
      </c>
      <c r="AZ265" s="113">
        <v>2</v>
      </c>
      <c r="BA265" s="113">
        <v>0</v>
      </c>
      <c r="BB265" s="113">
        <v>1</v>
      </c>
      <c r="BC265" s="113">
        <v>35</v>
      </c>
      <c r="BD265" s="113">
        <v>38</v>
      </c>
      <c r="BE265" s="113">
        <v>12</v>
      </c>
      <c r="BF265" s="113">
        <v>21.2</v>
      </c>
      <c r="BG265" s="113">
        <v>4.4000000000000004</v>
      </c>
      <c r="BH265" s="113">
        <v>9.6</v>
      </c>
      <c r="BI265" s="113">
        <v>3.3</v>
      </c>
      <c r="BJ265" s="113">
        <v>8.4</v>
      </c>
      <c r="BK265" s="113">
        <v>4.0999999999999996</v>
      </c>
      <c r="BL265" s="113">
        <v>2.4</v>
      </c>
      <c r="BM265" s="113">
        <v>53</v>
      </c>
      <c r="BN265" s="113">
        <v>6.1</v>
      </c>
      <c r="BO265" s="113">
        <v>92</v>
      </c>
      <c r="BP265" s="113">
        <v>96.4</v>
      </c>
      <c r="BQ265" s="113">
        <v>0</v>
      </c>
      <c r="BR265" s="113">
        <v>74</v>
      </c>
      <c r="BS265" s="113">
        <v>117</v>
      </c>
      <c r="BT265" s="113">
        <v>52</v>
      </c>
      <c r="BU265" s="113">
        <v>5</v>
      </c>
      <c r="BV265" s="113">
        <v>73.3</v>
      </c>
      <c r="BW265" s="113">
        <v>3</v>
      </c>
      <c r="BX265" s="113">
        <v>3.1</v>
      </c>
      <c r="BY265" s="113">
        <v>22.2</v>
      </c>
      <c r="BZ265" s="113">
        <v>100</v>
      </c>
      <c r="CA265" s="113">
        <v>22.2</v>
      </c>
      <c r="CB265" s="113">
        <v>100</v>
      </c>
      <c r="CC265" s="113"/>
      <c r="CD265" s="113"/>
      <c r="CE265" s="113"/>
      <c r="CF265" s="113"/>
      <c r="CG265" s="186"/>
      <c r="CH265" s="186"/>
      <c r="CI265" s="113">
        <v>4</v>
      </c>
      <c r="CJ265" s="113">
        <v>4</v>
      </c>
      <c r="CK265" s="113">
        <v>7</v>
      </c>
    </row>
    <row r="266" spans="1:89" x14ac:dyDescent="0.2">
      <c r="A266" s="184">
        <v>270</v>
      </c>
      <c r="B266" s="36">
        <v>270</v>
      </c>
      <c r="C266" t="s">
        <v>888</v>
      </c>
      <c r="D266" s="185" t="s">
        <v>889</v>
      </c>
      <c r="E266" s="186">
        <v>10</v>
      </c>
      <c r="F266" s="187"/>
      <c r="G266" s="187"/>
      <c r="H266" s="187"/>
      <c r="I266" s="188" t="s">
        <v>94</v>
      </c>
      <c r="J266" s="188" t="s">
        <v>337</v>
      </c>
      <c r="K266" s="188" t="s">
        <v>337</v>
      </c>
      <c r="L266" s="188" t="s">
        <v>337</v>
      </c>
      <c r="M266" s="188" t="s">
        <v>337</v>
      </c>
      <c r="N266" s="188" t="s">
        <v>337</v>
      </c>
      <c r="O266" s="188" t="s">
        <v>337</v>
      </c>
      <c r="P266" s="189">
        <v>43966</v>
      </c>
      <c r="Q266" s="189" t="s">
        <v>88</v>
      </c>
      <c r="R266" s="194" t="s">
        <v>890</v>
      </c>
      <c r="S266" s="190">
        <v>10</v>
      </c>
      <c r="T266" s="113" t="s">
        <v>98</v>
      </c>
      <c r="U266" s="113">
        <v>125</v>
      </c>
      <c r="V266" s="113">
        <v>28</v>
      </c>
      <c r="W266" s="113">
        <v>17.899999999999999</v>
      </c>
      <c r="X266" s="113"/>
      <c r="Y266" s="113"/>
      <c r="Z266" s="191">
        <v>0.85416666666666663</v>
      </c>
      <c r="AA266" s="191">
        <v>0.25</v>
      </c>
      <c r="AB266" s="113">
        <v>540.6</v>
      </c>
      <c r="AC266" s="113">
        <v>461</v>
      </c>
      <c r="AD266" s="113">
        <v>85</v>
      </c>
      <c r="AE266" s="113">
        <v>79.599999999999994</v>
      </c>
      <c r="AF266" s="113"/>
      <c r="AG266" s="192">
        <v>28.7</v>
      </c>
      <c r="AH266" s="192">
        <v>139.5</v>
      </c>
      <c r="AI266" s="192">
        <v>19</v>
      </c>
      <c r="AJ266" s="192">
        <v>8.1999999999999993</v>
      </c>
      <c r="AK266" s="192">
        <v>47.7</v>
      </c>
      <c r="AL266" s="192">
        <v>23.1</v>
      </c>
      <c r="AM266" s="192">
        <v>20.9</v>
      </c>
      <c r="AN266" s="192">
        <v>67</v>
      </c>
      <c r="AO266" s="192">
        <v>30</v>
      </c>
      <c r="AP266" s="193">
        <v>3.3</v>
      </c>
      <c r="AQ266" s="192">
        <v>99</v>
      </c>
      <c r="AR266" s="192">
        <v>12.9</v>
      </c>
      <c r="AS266" s="113">
        <v>87.9</v>
      </c>
      <c r="AT266" s="113">
        <v>70.800000000000011</v>
      </c>
      <c r="AU266" s="98">
        <v>3.9045553145336225</v>
      </c>
      <c r="AV266" s="98">
        <v>4.3340563991323204</v>
      </c>
      <c r="AW266" s="113">
        <v>64</v>
      </c>
      <c r="AX266" s="113">
        <v>8.3000000000000007</v>
      </c>
      <c r="AY266" s="113">
        <v>3.8</v>
      </c>
      <c r="AZ266" s="113">
        <v>4</v>
      </c>
      <c r="BA266" s="113">
        <v>0</v>
      </c>
      <c r="BB266" s="113">
        <v>10</v>
      </c>
      <c r="BC266" s="113">
        <v>40</v>
      </c>
      <c r="BD266" s="113">
        <v>54</v>
      </c>
      <c r="BE266" s="173">
        <v>12.8</v>
      </c>
      <c r="BF266" s="113">
        <v>18.8</v>
      </c>
      <c r="BG266" s="113">
        <v>7</v>
      </c>
      <c r="BH266" s="113">
        <v>7.5</v>
      </c>
      <c r="BI266" s="113">
        <v>6.9</v>
      </c>
      <c r="BJ266" s="113">
        <v>21.3</v>
      </c>
      <c r="BK266" s="113">
        <v>3.4</v>
      </c>
      <c r="BL266" s="113">
        <v>5.5</v>
      </c>
      <c r="BM266" s="113">
        <v>13</v>
      </c>
      <c r="BN266" s="113">
        <v>1.7</v>
      </c>
      <c r="BO266" s="113">
        <v>89</v>
      </c>
      <c r="BP266" s="113">
        <v>97.7</v>
      </c>
      <c r="BQ266" s="113">
        <v>0.2</v>
      </c>
      <c r="BR266" s="113">
        <v>77</v>
      </c>
      <c r="BS266" s="113">
        <v>116</v>
      </c>
      <c r="BT266" s="113">
        <v>54</v>
      </c>
      <c r="BU266" s="113">
        <v>77.400000000000006</v>
      </c>
      <c r="BV266" s="113">
        <v>77.099999999999994</v>
      </c>
      <c r="BW266" s="113">
        <v>1.9</v>
      </c>
      <c r="BX266" s="113">
        <v>3</v>
      </c>
      <c r="BY266" s="113">
        <v>87</v>
      </c>
      <c r="BZ266" s="113">
        <v>87</v>
      </c>
      <c r="CA266" s="113">
        <v>100</v>
      </c>
      <c r="CB266" s="113">
        <v>100</v>
      </c>
      <c r="CC266" s="113"/>
      <c r="CD266" s="113" t="s">
        <v>78</v>
      </c>
      <c r="CE266" s="113"/>
      <c r="CF266" s="113"/>
      <c r="CG266" s="186"/>
      <c r="CH266" s="186"/>
      <c r="CI266" s="113">
        <v>10</v>
      </c>
      <c r="CJ266" s="113">
        <v>10</v>
      </c>
      <c r="CK266" s="173">
        <v>0</v>
      </c>
    </row>
    <row r="267" spans="1:89" x14ac:dyDescent="0.2">
      <c r="A267" s="184">
        <v>271</v>
      </c>
      <c r="B267" s="36">
        <v>271</v>
      </c>
      <c r="C267" t="s">
        <v>891</v>
      </c>
      <c r="D267" s="185" t="s">
        <v>892</v>
      </c>
      <c r="E267" s="186">
        <v>7</v>
      </c>
      <c r="F267" s="187"/>
      <c r="G267" s="187"/>
      <c r="H267" s="187"/>
      <c r="I267" s="188" t="s">
        <v>94</v>
      </c>
      <c r="J267" s="188" t="s">
        <v>139</v>
      </c>
      <c r="K267" s="188" t="s">
        <v>95</v>
      </c>
      <c r="L267" s="188" t="s">
        <v>337</v>
      </c>
      <c r="M267" s="188" t="s">
        <v>337</v>
      </c>
      <c r="N267" s="188" t="s">
        <v>337</v>
      </c>
      <c r="O267" s="188" t="s">
        <v>337</v>
      </c>
      <c r="P267" s="189">
        <v>43965</v>
      </c>
      <c r="Q267" s="189" t="s">
        <v>88</v>
      </c>
      <c r="R267" s="194" t="s">
        <v>893</v>
      </c>
      <c r="S267" s="190">
        <v>7</v>
      </c>
      <c r="T267" s="113" t="s">
        <v>98</v>
      </c>
      <c r="U267" s="113">
        <v>134</v>
      </c>
      <c r="V267" s="113">
        <v>30</v>
      </c>
      <c r="W267" s="113">
        <v>16.7</v>
      </c>
      <c r="X267" s="113"/>
      <c r="Y267" s="113"/>
      <c r="Z267" s="191">
        <v>0.95833333333333337</v>
      </c>
      <c r="AA267" s="191">
        <v>0.38611111111111113</v>
      </c>
      <c r="AB267" s="113">
        <v>616.1</v>
      </c>
      <c r="AC267" s="113">
        <v>551.9</v>
      </c>
      <c r="AD267" s="113">
        <v>90</v>
      </c>
      <c r="AE267" s="113">
        <v>64.2</v>
      </c>
      <c r="AF267" s="113"/>
      <c r="AG267" s="192">
        <v>15.7</v>
      </c>
      <c r="AH267" s="192">
        <v>273.7</v>
      </c>
      <c r="AI267" s="192">
        <v>10.4</v>
      </c>
      <c r="AJ267" s="192">
        <v>7.3</v>
      </c>
      <c r="AK267" s="192">
        <v>58.2</v>
      </c>
      <c r="AL267" s="192">
        <v>21.5</v>
      </c>
      <c r="AM267" s="192">
        <v>13</v>
      </c>
      <c r="AN267" s="192">
        <v>85</v>
      </c>
      <c r="AO267" s="192">
        <v>37</v>
      </c>
      <c r="AP267" s="193">
        <v>3.6</v>
      </c>
      <c r="AQ267" s="192">
        <v>115</v>
      </c>
      <c r="AR267" s="192">
        <v>12.5</v>
      </c>
      <c r="AS267" s="113">
        <v>98</v>
      </c>
      <c r="AT267" s="113">
        <v>79.7</v>
      </c>
      <c r="AU267" s="98">
        <v>4.0224678383765173</v>
      </c>
      <c r="AV267" s="98">
        <v>4.4138430875158541</v>
      </c>
      <c r="AW267" s="113">
        <v>142</v>
      </c>
      <c r="AX267" s="113">
        <v>15.4</v>
      </c>
      <c r="AY267" s="113">
        <v>4</v>
      </c>
      <c r="AZ267" s="113">
        <v>5</v>
      </c>
      <c r="BA267" s="113">
        <v>2</v>
      </c>
      <c r="BB267" s="113">
        <v>3</v>
      </c>
      <c r="BC267" s="113">
        <v>49</v>
      </c>
      <c r="BD267" s="113">
        <v>59</v>
      </c>
      <c r="BE267" s="173">
        <v>15.9</v>
      </c>
      <c r="BF267" s="113">
        <v>19.600000000000001</v>
      </c>
      <c r="BG267" s="113">
        <v>6.4</v>
      </c>
      <c r="BH267" s="113">
        <v>9.1999999999999993</v>
      </c>
      <c r="BI267" s="113">
        <v>6</v>
      </c>
      <c r="BJ267" s="113">
        <v>7.7</v>
      </c>
      <c r="BK267" s="113">
        <v>5.2</v>
      </c>
      <c r="BL267" s="113">
        <v>6.8</v>
      </c>
      <c r="BM267" s="113">
        <v>11</v>
      </c>
      <c r="BN267" s="113">
        <v>1.2</v>
      </c>
      <c r="BO267" s="113">
        <v>94</v>
      </c>
      <c r="BP267" s="113">
        <v>97.6</v>
      </c>
      <c r="BQ267" s="113">
        <v>0</v>
      </c>
      <c r="BR267" s="113">
        <v>70</v>
      </c>
      <c r="BS267" s="113">
        <v>118</v>
      </c>
      <c r="BT267" s="113">
        <v>57</v>
      </c>
      <c r="BU267" s="113">
        <v>79.2</v>
      </c>
      <c r="BV267" s="113">
        <v>48</v>
      </c>
      <c r="BW267" s="113">
        <v>3.9</v>
      </c>
      <c r="BX267" s="113">
        <v>3</v>
      </c>
      <c r="BY267" s="113">
        <v>99.9</v>
      </c>
      <c r="BZ267" s="113">
        <v>100</v>
      </c>
      <c r="CA267" s="113">
        <v>100</v>
      </c>
      <c r="CB267" s="113">
        <v>99.9</v>
      </c>
      <c r="CC267" s="113"/>
      <c r="CD267" s="113"/>
      <c r="CE267" s="113"/>
      <c r="CF267" s="113"/>
      <c r="CG267" s="186"/>
      <c r="CH267" s="186"/>
      <c r="CI267" s="195" t="s">
        <v>129</v>
      </c>
      <c r="CJ267" s="195" t="s">
        <v>129</v>
      </c>
      <c r="CK267" s="195" t="s">
        <v>129</v>
      </c>
    </row>
    <row r="268" spans="1:89" x14ac:dyDescent="0.2">
      <c r="A268" s="184">
        <v>272</v>
      </c>
      <c r="B268" s="36">
        <v>272</v>
      </c>
      <c r="C268" t="s">
        <v>894</v>
      </c>
      <c r="D268" s="185" t="s">
        <v>895</v>
      </c>
      <c r="E268" s="186">
        <v>11</v>
      </c>
      <c r="F268" s="187"/>
      <c r="G268" s="187"/>
      <c r="H268" s="187"/>
      <c r="I268" s="188" t="s">
        <v>1827</v>
      </c>
      <c r="J268" s="188" t="s">
        <v>337</v>
      </c>
      <c r="K268" s="188" t="s">
        <v>337</v>
      </c>
      <c r="L268" s="188" t="s">
        <v>337</v>
      </c>
      <c r="M268" s="188" t="s">
        <v>337</v>
      </c>
      <c r="N268" s="188" t="s">
        <v>337</v>
      </c>
      <c r="O268" s="188" t="s">
        <v>337</v>
      </c>
      <c r="P268" s="189">
        <v>43894</v>
      </c>
      <c r="Q268" s="189" t="s">
        <v>88</v>
      </c>
      <c r="R268" s="194" t="s">
        <v>896</v>
      </c>
      <c r="S268" s="190">
        <v>11</v>
      </c>
      <c r="T268" s="113" t="s">
        <v>98</v>
      </c>
      <c r="U268" s="113">
        <v>148</v>
      </c>
      <c r="V268" s="113">
        <v>35</v>
      </c>
      <c r="W268" s="113">
        <v>16</v>
      </c>
      <c r="X268" s="113"/>
      <c r="Y268" s="113"/>
      <c r="Z268" s="191">
        <v>0.89930555555555547</v>
      </c>
      <c r="AA268" s="191">
        <v>0.29652777777777778</v>
      </c>
      <c r="AB268" s="113">
        <v>570.70000000000005</v>
      </c>
      <c r="AC268" s="113">
        <v>527.5</v>
      </c>
      <c r="AD268" s="113">
        <v>92</v>
      </c>
      <c r="AE268" s="113">
        <v>43.8</v>
      </c>
      <c r="AF268" s="113"/>
      <c r="AG268" s="192">
        <v>2.2000000000000002</v>
      </c>
      <c r="AH268" s="192">
        <v>125.7</v>
      </c>
      <c r="AI268" s="192">
        <v>7.7</v>
      </c>
      <c r="AJ268" s="192">
        <v>7.7</v>
      </c>
      <c r="AK268" s="192">
        <v>51.7</v>
      </c>
      <c r="AL268" s="192">
        <v>16.899999999999999</v>
      </c>
      <c r="AM268" s="192">
        <v>23.8</v>
      </c>
      <c r="AN268" s="192">
        <v>84</v>
      </c>
      <c r="AO268" s="192">
        <v>34</v>
      </c>
      <c r="AP268" s="193">
        <v>3.6</v>
      </c>
      <c r="AQ268" s="192">
        <v>95</v>
      </c>
      <c r="AR268" s="192">
        <v>10.8</v>
      </c>
      <c r="AS268" s="113">
        <v>107.8</v>
      </c>
      <c r="AT268" s="113">
        <v>68.599999999999994</v>
      </c>
      <c r="AU268" s="98">
        <v>3.8672985781990521</v>
      </c>
      <c r="AV268" s="98">
        <v>4.2767772511848339</v>
      </c>
      <c r="AW268" s="113">
        <v>0</v>
      </c>
      <c r="AX268" s="113">
        <v>0</v>
      </c>
      <c r="AY268" s="113">
        <v>0</v>
      </c>
      <c r="AZ268" s="113">
        <v>23</v>
      </c>
      <c r="BA268" s="113">
        <v>2</v>
      </c>
      <c r="BB268" s="113">
        <v>4</v>
      </c>
      <c r="BC268" s="113">
        <v>32</v>
      </c>
      <c r="BD268" s="113">
        <v>61</v>
      </c>
      <c r="BE268" s="173">
        <v>15.1</v>
      </c>
      <c r="BF268" s="113">
        <v>19.899999999999999</v>
      </c>
      <c r="BG268" s="113">
        <v>6.9</v>
      </c>
      <c r="BH268" s="113">
        <v>5.3</v>
      </c>
      <c r="BI268" s="113">
        <v>7.5</v>
      </c>
      <c r="BJ268" s="113">
        <v>11.5</v>
      </c>
      <c r="BK268" s="113">
        <v>4.2</v>
      </c>
      <c r="BL268" s="113">
        <v>5</v>
      </c>
      <c r="BM268" s="113">
        <v>23</v>
      </c>
      <c r="BN268" s="113">
        <v>2.6</v>
      </c>
      <c r="BO268" s="113">
        <v>92</v>
      </c>
      <c r="BP268" s="113">
        <v>96.6</v>
      </c>
      <c r="BQ268" s="113">
        <v>0</v>
      </c>
      <c r="BR268" s="113">
        <v>57</v>
      </c>
      <c r="BS268" s="113">
        <v>101</v>
      </c>
      <c r="BT268" s="113">
        <v>45</v>
      </c>
      <c r="BU268" s="113">
        <v>4.5</v>
      </c>
      <c r="BV268" s="113">
        <v>41.2</v>
      </c>
      <c r="BW268" s="113">
        <v>4.3</v>
      </c>
      <c r="BX268" s="113">
        <v>3.1</v>
      </c>
      <c r="BY268" s="113">
        <v>100</v>
      </c>
      <c r="BZ268" s="113">
        <v>100</v>
      </c>
      <c r="CA268" s="113">
        <v>100</v>
      </c>
      <c r="CB268" s="113">
        <v>100</v>
      </c>
      <c r="CC268" s="113"/>
      <c r="CD268" s="113"/>
      <c r="CE268" s="113"/>
      <c r="CF268" s="113"/>
      <c r="CG268" s="186"/>
      <c r="CH268" s="186"/>
      <c r="CI268" s="113">
        <v>9</v>
      </c>
      <c r="CJ268" s="113">
        <v>9</v>
      </c>
      <c r="CK268" s="113">
        <v>4</v>
      </c>
    </row>
    <row r="269" spans="1:89" x14ac:dyDescent="0.2">
      <c r="A269" s="184">
        <v>273</v>
      </c>
      <c r="B269" s="36">
        <v>273</v>
      </c>
      <c r="C269" t="s">
        <v>897</v>
      </c>
      <c r="D269" s="185" t="s">
        <v>898</v>
      </c>
      <c r="E269" s="186">
        <v>6</v>
      </c>
      <c r="F269" s="187"/>
      <c r="G269" s="187"/>
      <c r="H269" s="187"/>
      <c r="I269" s="188" t="s">
        <v>94</v>
      </c>
      <c r="J269" s="188" t="s">
        <v>115</v>
      </c>
      <c r="K269" s="188" t="s">
        <v>337</v>
      </c>
      <c r="L269" s="188" t="s">
        <v>337</v>
      </c>
      <c r="M269" s="188" t="s">
        <v>337</v>
      </c>
      <c r="N269" s="188" t="s">
        <v>337</v>
      </c>
      <c r="O269" s="188" t="s">
        <v>337</v>
      </c>
      <c r="P269" s="189">
        <v>43893</v>
      </c>
      <c r="Q269" s="189" t="s">
        <v>88</v>
      </c>
      <c r="R269" s="194" t="s">
        <v>899</v>
      </c>
      <c r="S269" s="190">
        <v>6</v>
      </c>
      <c r="T269" s="113" t="s">
        <v>98</v>
      </c>
      <c r="U269" s="113">
        <v>102</v>
      </c>
      <c r="V269" s="113">
        <v>19</v>
      </c>
      <c r="W269" s="113">
        <v>18.3</v>
      </c>
      <c r="X269" s="113"/>
      <c r="Y269" s="113"/>
      <c r="Z269" s="191">
        <v>0.93055555555555547</v>
      </c>
      <c r="AA269" s="191">
        <v>0.3527777777777778</v>
      </c>
      <c r="AB269" s="113">
        <v>607.79999999999995</v>
      </c>
      <c r="AC269" s="113">
        <v>525.5</v>
      </c>
      <c r="AD269" s="113">
        <v>86</v>
      </c>
      <c r="AE269" s="113">
        <v>82.3</v>
      </c>
      <c r="AF269" s="113"/>
      <c r="AG269" s="192">
        <v>2.5</v>
      </c>
      <c r="AH269" s="192">
        <v>77.5</v>
      </c>
      <c r="AI269" s="192">
        <v>13.5</v>
      </c>
      <c r="AJ269" s="192">
        <v>7.5</v>
      </c>
      <c r="AK269" s="192">
        <v>58.1</v>
      </c>
      <c r="AL269" s="192">
        <v>17.600000000000001</v>
      </c>
      <c r="AM269" s="192">
        <v>16.7</v>
      </c>
      <c r="AN269" s="192">
        <v>70</v>
      </c>
      <c r="AO269" s="192">
        <v>34</v>
      </c>
      <c r="AP269" s="193">
        <v>3.4</v>
      </c>
      <c r="AQ269" s="192">
        <v>184</v>
      </c>
      <c r="AR269" s="192">
        <v>21</v>
      </c>
      <c r="AS269" s="113">
        <v>86.7</v>
      </c>
      <c r="AT269" s="113">
        <v>75.7</v>
      </c>
      <c r="AU269" s="98">
        <v>3.8820171265461467</v>
      </c>
      <c r="AV269" s="98">
        <v>4.2702188392007612</v>
      </c>
      <c r="AW269" s="113">
        <v>0</v>
      </c>
      <c r="AX269" s="113">
        <v>0</v>
      </c>
      <c r="AY269" s="113">
        <v>0</v>
      </c>
      <c r="AZ269" s="113">
        <v>5</v>
      </c>
      <c r="BA269" s="113">
        <v>61</v>
      </c>
      <c r="BB269" s="113">
        <v>8</v>
      </c>
      <c r="BC269" s="113">
        <v>160</v>
      </c>
      <c r="BD269" s="113">
        <v>234</v>
      </c>
      <c r="BE269" s="173">
        <v>12.7</v>
      </c>
      <c r="BF269" s="113">
        <v>19.7</v>
      </c>
      <c r="BG269" s="113">
        <v>26.7</v>
      </c>
      <c r="BH269" s="113">
        <v>38.200000000000003</v>
      </c>
      <c r="BI269" s="113">
        <v>24.4</v>
      </c>
      <c r="BJ269" s="113">
        <v>67.400000000000006</v>
      </c>
      <c r="BK269" s="113">
        <v>28.9</v>
      </c>
      <c r="BL269" s="113">
        <v>18.8</v>
      </c>
      <c r="BM269" s="113">
        <v>231</v>
      </c>
      <c r="BN269" s="113">
        <v>26.3</v>
      </c>
      <c r="BO269" s="113">
        <v>81</v>
      </c>
      <c r="BP269" s="113">
        <v>96.8</v>
      </c>
      <c r="BQ269" s="113">
        <v>2.2000000000000002</v>
      </c>
      <c r="BR269" s="113">
        <v>107</v>
      </c>
      <c r="BS269" s="113">
        <v>131</v>
      </c>
      <c r="BT269" s="113">
        <v>32</v>
      </c>
      <c r="BU269" s="113">
        <v>242</v>
      </c>
      <c r="BV269" s="113">
        <v>94.8</v>
      </c>
      <c r="BW269" s="113">
        <v>4.5999999999999996</v>
      </c>
      <c r="BX269" s="113">
        <v>4.3</v>
      </c>
      <c r="BY269" s="113">
        <v>86</v>
      </c>
      <c r="BZ269" s="113">
        <v>86</v>
      </c>
      <c r="CA269" s="113">
        <v>93.4</v>
      </c>
      <c r="CB269" s="113">
        <v>100</v>
      </c>
      <c r="CC269" s="113"/>
      <c r="CD269" s="113"/>
      <c r="CE269" s="113"/>
      <c r="CF269" s="113"/>
      <c r="CG269" s="186"/>
      <c r="CH269" s="186"/>
      <c r="CI269" s="113">
        <v>10</v>
      </c>
      <c r="CJ269" s="113">
        <v>10</v>
      </c>
      <c r="CK269" s="113">
        <v>5</v>
      </c>
    </row>
    <row r="270" spans="1:89" x14ac:dyDescent="0.2">
      <c r="A270" s="184">
        <v>274</v>
      </c>
      <c r="B270" s="36">
        <v>274</v>
      </c>
      <c r="C270" t="s">
        <v>576</v>
      </c>
      <c r="D270" s="185" t="s">
        <v>900</v>
      </c>
      <c r="E270" s="186">
        <v>7</v>
      </c>
      <c r="F270" s="187"/>
      <c r="G270" s="187"/>
      <c r="H270" s="187"/>
      <c r="I270" s="188" t="s">
        <v>1827</v>
      </c>
      <c r="J270" s="188" t="s">
        <v>337</v>
      </c>
      <c r="K270" s="188" t="s">
        <v>337</v>
      </c>
      <c r="L270" s="188" t="s">
        <v>337</v>
      </c>
      <c r="M270" s="188" t="s">
        <v>337</v>
      </c>
      <c r="N270" s="188" t="s">
        <v>337</v>
      </c>
      <c r="O270" s="188" t="s">
        <v>337</v>
      </c>
      <c r="P270" s="189">
        <v>43889</v>
      </c>
      <c r="Q270" s="189" t="s">
        <v>88</v>
      </c>
      <c r="R270" s="194" t="s">
        <v>901</v>
      </c>
      <c r="S270" s="190">
        <v>7</v>
      </c>
      <c r="T270" s="113" t="s">
        <v>98</v>
      </c>
      <c r="U270" s="113">
        <v>129</v>
      </c>
      <c r="V270" s="113">
        <v>31</v>
      </c>
      <c r="W270" s="113">
        <v>18.600000000000001</v>
      </c>
      <c r="X270" s="113"/>
      <c r="Y270" s="113"/>
      <c r="Z270" s="191">
        <v>0.88888888888888884</v>
      </c>
      <c r="AA270" s="191">
        <v>0.32777777777777778</v>
      </c>
      <c r="AB270" s="113">
        <v>618</v>
      </c>
      <c r="AC270" s="113">
        <v>565</v>
      </c>
      <c r="AD270" s="113">
        <v>91</v>
      </c>
      <c r="AE270" s="113">
        <v>53</v>
      </c>
      <c r="AF270" s="113"/>
      <c r="AG270" s="192">
        <v>14.4</v>
      </c>
      <c r="AH270" s="192">
        <v>67</v>
      </c>
      <c r="AI270" s="192">
        <v>10.7</v>
      </c>
      <c r="AJ270" s="192">
        <v>4.9000000000000004</v>
      </c>
      <c r="AK270" s="192">
        <v>45</v>
      </c>
      <c r="AL270" s="192">
        <v>21.8</v>
      </c>
      <c r="AM270" s="192">
        <v>28.4</v>
      </c>
      <c r="AN270" s="192">
        <v>112</v>
      </c>
      <c r="AO270" s="192">
        <v>42</v>
      </c>
      <c r="AP270" s="193">
        <v>4.0999999999999996</v>
      </c>
      <c r="AQ270" s="192">
        <v>100</v>
      </c>
      <c r="AR270" s="192">
        <v>10.6</v>
      </c>
      <c r="AS270" s="113">
        <v>140.4</v>
      </c>
      <c r="AT270" s="113">
        <v>66.8</v>
      </c>
      <c r="AU270" s="98">
        <v>4.4601769911504423</v>
      </c>
      <c r="AV270" s="98">
        <v>4.8955752212389383</v>
      </c>
      <c r="AW270" s="113">
        <v>0</v>
      </c>
      <c r="AX270" s="113">
        <v>0</v>
      </c>
      <c r="AY270" s="113">
        <v>0</v>
      </c>
      <c r="AZ270" s="113">
        <v>2</v>
      </c>
      <c r="BA270" s="113">
        <v>2</v>
      </c>
      <c r="BB270" s="113">
        <v>4</v>
      </c>
      <c r="BC270" s="113">
        <v>34</v>
      </c>
      <c r="BD270" s="113">
        <v>42</v>
      </c>
      <c r="BE270" s="173">
        <v>10.199999999999999</v>
      </c>
      <c r="BF270" s="113">
        <v>14.7</v>
      </c>
      <c r="BG270" s="113">
        <v>4.5</v>
      </c>
      <c r="BH270" s="113">
        <v>4.0999999999999996</v>
      </c>
      <c r="BI270" s="113">
        <v>4.5999999999999996</v>
      </c>
      <c r="BJ270" s="113">
        <v>4.3</v>
      </c>
      <c r="BK270" s="113">
        <v>65.5</v>
      </c>
      <c r="BL270" s="113">
        <v>6.3</v>
      </c>
      <c r="BM270" s="113">
        <v>9</v>
      </c>
      <c r="BN270" s="113">
        <v>1</v>
      </c>
      <c r="BO270" s="113">
        <v>89</v>
      </c>
      <c r="BP270" s="113">
        <v>97.2</v>
      </c>
      <c r="BQ270" s="113">
        <v>0</v>
      </c>
      <c r="BR270" s="113">
        <v>83</v>
      </c>
      <c r="BS270" s="113">
        <v>125</v>
      </c>
      <c r="BT270" s="113">
        <v>62</v>
      </c>
      <c r="BU270" s="113">
        <v>4.5999999999999996</v>
      </c>
      <c r="BV270" s="113">
        <v>19.7</v>
      </c>
      <c r="BW270" s="113">
        <v>15.3</v>
      </c>
      <c r="BX270" s="113">
        <v>3.3</v>
      </c>
      <c r="BY270" s="113">
        <v>100</v>
      </c>
      <c r="BZ270" s="113">
        <v>100</v>
      </c>
      <c r="CA270" s="113">
        <v>100</v>
      </c>
      <c r="CB270" s="113">
        <v>100</v>
      </c>
      <c r="CC270" s="113" t="s">
        <v>77</v>
      </c>
      <c r="CD270" s="113"/>
      <c r="CE270" s="113"/>
      <c r="CF270" s="113"/>
      <c r="CG270" s="186"/>
      <c r="CH270" s="186"/>
      <c r="CI270" s="113">
        <v>10</v>
      </c>
      <c r="CJ270" s="113">
        <v>10</v>
      </c>
      <c r="CK270" s="113">
        <v>3</v>
      </c>
    </row>
    <row r="271" spans="1:89" x14ac:dyDescent="0.2">
      <c r="A271" s="184">
        <v>275</v>
      </c>
      <c r="B271" s="36">
        <v>275</v>
      </c>
      <c r="C271" t="s">
        <v>902</v>
      </c>
      <c r="D271" s="185" t="s">
        <v>903</v>
      </c>
      <c r="E271" s="186">
        <v>5</v>
      </c>
      <c r="F271" s="187"/>
      <c r="G271" s="187"/>
      <c r="H271" s="187"/>
      <c r="I271" s="188" t="s">
        <v>94</v>
      </c>
      <c r="J271" s="188" t="s">
        <v>115</v>
      </c>
      <c r="K271" s="188" t="s">
        <v>337</v>
      </c>
      <c r="L271" s="188" t="s">
        <v>337</v>
      </c>
      <c r="M271" s="188" t="s">
        <v>337</v>
      </c>
      <c r="N271" s="188" t="s">
        <v>337</v>
      </c>
      <c r="O271" s="188" t="s">
        <v>337</v>
      </c>
      <c r="P271" s="189">
        <v>43888</v>
      </c>
      <c r="Q271" s="189" t="s">
        <v>88</v>
      </c>
      <c r="R271" s="194" t="s">
        <v>904</v>
      </c>
      <c r="S271" s="190">
        <v>5</v>
      </c>
      <c r="T271" s="113" t="s">
        <v>90</v>
      </c>
      <c r="U271" s="113">
        <v>107</v>
      </c>
      <c r="V271" s="113">
        <v>18</v>
      </c>
      <c r="W271" s="113">
        <v>15.7</v>
      </c>
      <c r="X271" s="113"/>
      <c r="Y271" s="113"/>
      <c r="Z271" s="191">
        <v>0.86805555555555547</v>
      </c>
      <c r="AA271" s="191">
        <v>0.26874999999999999</v>
      </c>
      <c r="AB271" s="113">
        <v>573</v>
      </c>
      <c r="AC271" s="113">
        <v>546</v>
      </c>
      <c r="AD271" s="113">
        <v>95</v>
      </c>
      <c r="AE271" s="113">
        <v>27</v>
      </c>
      <c r="AF271" s="113"/>
      <c r="AG271" s="192">
        <v>4.5</v>
      </c>
      <c r="AH271" s="192">
        <v>156.5</v>
      </c>
      <c r="AI271" s="192">
        <v>5.5</v>
      </c>
      <c r="AJ271" s="192">
        <v>3.8</v>
      </c>
      <c r="AK271" s="192">
        <v>55.1</v>
      </c>
      <c r="AL271" s="192">
        <v>21.5</v>
      </c>
      <c r="AM271" s="192">
        <v>19.600000000000001</v>
      </c>
      <c r="AN271" s="192">
        <v>60</v>
      </c>
      <c r="AO271" s="192">
        <v>26</v>
      </c>
      <c r="AP271" s="193">
        <v>2.7</v>
      </c>
      <c r="AQ271" s="192">
        <v>77</v>
      </c>
      <c r="AR271" s="192">
        <v>8.5</v>
      </c>
      <c r="AS271" s="113">
        <v>79.599999999999994</v>
      </c>
      <c r="AT271" s="113">
        <v>76.599999999999994</v>
      </c>
      <c r="AU271" s="98">
        <v>2.8571428571428572</v>
      </c>
      <c r="AV271" s="98">
        <v>3.1538461538461537</v>
      </c>
      <c r="AW271" s="113">
        <v>8</v>
      </c>
      <c r="AX271" s="113">
        <v>0.9</v>
      </c>
      <c r="AY271" s="113">
        <v>0.7</v>
      </c>
      <c r="AZ271" s="113">
        <v>5</v>
      </c>
      <c r="BA271" s="113">
        <v>3</v>
      </c>
      <c r="BB271" s="113">
        <v>8</v>
      </c>
      <c r="BC271" s="113">
        <v>18</v>
      </c>
      <c r="BD271" s="113">
        <v>34</v>
      </c>
      <c r="BE271" s="173">
        <v>12.2</v>
      </c>
      <c r="BF271" s="113">
        <v>16</v>
      </c>
      <c r="BG271" s="113">
        <v>3.7</v>
      </c>
      <c r="BH271" s="113">
        <v>3.9</v>
      </c>
      <c r="BI271" s="113">
        <v>3.7</v>
      </c>
      <c r="BJ271" s="113">
        <v>6.1</v>
      </c>
      <c r="BK271" s="113">
        <v>3.5</v>
      </c>
      <c r="BL271" s="113">
        <v>4.0999999999999996</v>
      </c>
      <c r="BM271" s="113">
        <v>19</v>
      </c>
      <c r="BN271" s="113">
        <v>2.1</v>
      </c>
      <c r="BO271" s="113">
        <v>85</v>
      </c>
      <c r="BP271" s="113">
        <v>97</v>
      </c>
      <c r="BQ271" s="113">
        <v>0.2</v>
      </c>
      <c r="BR271" s="113">
        <v>81</v>
      </c>
      <c r="BS271" s="113">
        <v>110</v>
      </c>
      <c r="BT271" s="113">
        <v>55</v>
      </c>
      <c r="BU271" s="113">
        <v>9.5</v>
      </c>
      <c r="BV271" s="113">
        <v>18.100000000000001</v>
      </c>
      <c r="BW271" s="113">
        <v>13.3</v>
      </c>
      <c r="BX271" s="113">
        <v>4.0999999999999996</v>
      </c>
      <c r="BY271" s="113">
        <v>89</v>
      </c>
      <c r="BZ271" s="113">
        <v>97.4</v>
      </c>
      <c r="CA271" s="113">
        <v>89</v>
      </c>
      <c r="CB271" s="113">
        <v>100</v>
      </c>
      <c r="CC271" s="113"/>
      <c r="CD271" s="113"/>
      <c r="CE271" s="113"/>
      <c r="CF271" s="113"/>
      <c r="CG271" s="186"/>
      <c r="CH271" s="186"/>
      <c r="CI271" s="113">
        <v>9</v>
      </c>
      <c r="CJ271" s="113">
        <v>9</v>
      </c>
      <c r="CK271" s="113">
        <v>2</v>
      </c>
    </row>
    <row r="272" spans="1:89" x14ac:dyDescent="0.2">
      <c r="A272" s="184">
        <v>276</v>
      </c>
      <c r="B272" s="36">
        <v>276</v>
      </c>
      <c r="C272" t="s">
        <v>905</v>
      </c>
      <c r="D272" s="185" t="s">
        <v>906</v>
      </c>
      <c r="E272" s="186">
        <v>7</v>
      </c>
      <c r="F272" s="187"/>
      <c r="G272" s="187"/>
      <c r="H272" s="187"/>
      <c r="I272" s="188" t="s">
        <v>235</v>
      </c>
      <c r="J272" s="188" t="s">
        <v>93</v>
      </c>
      <c r="K272" s="188" t="s">
        <v>337</v>
      </c>
      <c r="L272" s="188" t="s">
        <v>337</v>
      </c>
      <c r="M272" s="188" t="s">
        <v>337</v>
      </c>
      <c r="N272" s="188" t="s">
        <v>337</v>
      </c>
      <c r="O272" s="188" t="s">
        <v>337</v>
      </c>
      <c r="P272" s="189">
        <v>43885</v>
      </c>
      <c r="Q272" s="189" t="s">
        <v>88</v>
      </c>
      <c r="R272" s="194" t="s">
        <v>907</v>
      </c>
      <c r="S272" s="190">
        <v>7</v>
      </c>
      <c r="T272" s="113" t="s">
        <v>90</v>
      </c>
      <c r="U272" s="113">
        <v>135</v>
      </c>
      <c r="V272" s="113">
        <v>29</v>
      </c>
      <c r="W272" s="113">
        <v>15.9</v>
      </c>
      <c r="X272" s="113"/>
      <c r="Y272" s="113"/>
      <c r="Z272" s="191">
        <v>0.875</v>
      </c>
      <c r="AA272" s="191">
        <v>0.29722222222222222</v>
      </c>
      <c r="AB272" s="113">
        <v>607.4</v>
      </c>
      <c r="AC272" s="113">
        <v>470</v>
      </c>
      <c r="AD272" s="113">
        <v>77</v>
      </c>
      <c r="AE272" s="113">
        <v>137.80000000000001</v>
      </c>
      <c r="AF272" s="113"/>
      <c r="AG272" s="192">
        <v>22.4</v>
      </c>
      <c r="AH272" s="192">
        <v>174.9</v>
      </c>
      <c r="AI272" s="192">
        <v>22.7</v>
      </c>
      <c r="AJ272" s="192">
        <v>16.8</v>
      </c>
      <c r="AK272" s="192">
        <v>45.6</v>
      </c>
      <c r="AL272" s="192">
        <v>18.5</v>
      </c>
      <c r="AM272" s="192">
        <v>19</v>
      </c>
      <c r="AN272" s="192">
        <v>135</v>
      </c>
      <c r="AO272" s="192">
        <v>65</v>
      </c>
      <c r="AP272" s="193">
        <v>6.4</v>
      </c>
      <c r="AQ272" s="192">
        <v>122</v>
      </c>
      <c r="AR272" s="192">
        <v>15.6</v>
      </c>
      <c r="AS272" s="113">
        <v>154</v>
      </c>
      <c r="AT272" s="113">
        <v>64.099999999999994</v>
      </c>
      <c r="AU272" s="98">
        <v>8.2978723404255312</v>
      </c>
      <c r="AV272" s="98">
        <v>9.1148936170212771</v>
      </c>
      <c r="AW272" s="113">
        <v>0</v>
      </c>
      <c r="AX272" s="113">
        <v>0</v>
      </c>
      <c r="AY272" s="113">
        <v>0</v>
      </c>
      <c r="AZ272" s="113">
        <v>2</v>
      </c>
      <c r="BA272" s="113">
        <v>0</v>
      </c>
      <c r="BB272" s="113">
        <v>0</v>
      </c>
      <c r="BC272" s="113">
        <v>45</v>
      </c>
      <c r="BD272" s="113">
        <v>47</v>
      </c>
      <c r="BE272" s="173">
        <v>7.6</v>
      </c>
      <c r="BF272" s="113">
        <v>17.899999999999999</v>
      </c>
      <c r="BG272" s="113">
        <v>6</v>
      </c>
      <c r="BH272" s="113">
        <v>2.7</v>
      </c>
      <c r="BI272" s="113">
        <v>6.8</v>
      </c>
      <c r="BJ272" s="113">
        <v>3.2</v>
      </c>
      <c r="BK272" s="113">
        <v>2.9</v>
      </c>
      <c r="BL272" s="113">
        <v>7</v>
      </c>
      <c r="BM272" s="113">
        <v>11</v>
      </c>
      <c r="BN272" s="113">
        <v>1.4</v>
      </c>
      <c r="BO272" s="113">
        <v>91</v>
      </c>
      <c r="BP272" s="113">
        <v>97.1</v>
      </c>
      <c r="BQ272" s="113">
        <v>0</v>
      </c>
      <c r="BR272" s="113">
        <v>72</v>
      </c>
      <c r="BS272" s="113">
        <v>117</v>
      </c>
      <c r="BT272" s="113">
        <v>56</v>
      </c>
      <c r="BU272" s="113">
        <v>0.1</v>
      </c>
      <c r="BV272" s="113">
        <v>50</v>
      </c>
      <c r="BW272" s="113">
        <v>11.9</v>
      </c>
      <c r="BX272" s="113">
        <v>3.5</v>
      </c>
      <c r="BY272" s="113">
        <v>99.5</v>
      </c>
      <c r="BZ272" s="113">
        <v>99.5</v>
      </c>
      <c r="CA272" s="113">
        <v>100</v>
      </c>
      <c r="CB272" s="113">
        <v>100</v>
      </c>
      <c r="CC272" s="113"/>
      <c r="CD272" s="113"/>
      <c r="CE272" s="113"/>
      <c r="CF272" s="113"/>
      <c r="CG272" s="186"/>
      <c r="CH272" s="186"/>
      <c r="CI272" s="113">
        <v>8</v>
      </c>
      <c r="CJ272" s="113">
        <v>8</v>
      </c>
      <c r="CK272" s="113">
        <v>5</v>
      </c>
    </row>
    <row r="273" spans="1:89" x14ac:dyDescent="0.2">
      <c r="A273" s="184">
        <v>277</v>
      </c>
      <c r="B273" s="36">
        <v>277</v>
      </c>
      <c r="C273" t="s">
        <v>908</v>
      </c>
      <c r="D273" s="185" t="s">
        <v>909</v>
      </c>
      <c r="E273" s="186">
        <v>11</v>
      </c>
      <c r="F273" s="187"/>
      <c r="G273" s="187"/>
      <c r="H273" s="187"/>
      <c r="I273" s="188" t="s">
        <v>94</v>
      </c>
      <c r="J273" s="188" t="s">
        <v>96</v>
      </c>
      <c r="K273" s="188" t="s">
        <v>115</v>
      </c>
      <c r="L273" s="188" t="s">
        <v>228</v>
      </c>
      <c r="M273" s="188" t="s">
        <v>337</v>
      </c>
      <c r="N273" s="188" t="s">
        <v>337</v>
      </c>
      <c r="O273" s="188" t="s">
        <v>337</v>
      </c>
      <c r="P273" s="189">
        <v>43881</v>
      </c>
      <c r="Q273" s="189" t="s">
        <v>88</v>
      </c>
      <c r="R273" s="194" t="s">
        <v>910</v>
      </c>
      <c r="S273" s="190">
        <v>11</v>
      </c>
      <c r="T273" s="113" t="s">
        <v>90</v>
      </c>
      <c r="U273" s="113">
        <v>154</v>
      </c>
      <c r="V273" s="113">
        <v>41</v>
      </c>
      <c r="W273" s="113">
        <v>17.3</v>
      </c>
      <c r="X273" s="113"/>
      <c r="Y273" s="113"/>
      <c r="Z273" s="191">
        <v>0.91666666666666663</v>
      </c>
      <c r="AA273" s="191">
        <v>0.33263888888888887</v>
      </c>
      <c r="AB273" s="113">
        <v>596.5</v>
      </c>
      <c r="AC273" s="113">
        <v>565.5</v>
      </c>
      <c r="AD273" s="113">
        <v>95</v>
      </c>
      <c r="AE273" s="113">
        <v>31</v>
      </c>
      <c r="AF273" s="113"/>
      <c r="AG273" s="192">
        <v>3</v>
      </c>
      <c r="AH273" s="192">
        <v>47</v>
      </c>
      <c r="AI273" s="192">
        <v>5.7</v>
      </c>
      <c r="AJ273" s="192">
        <v>3</v>
      </c>
      <c r="AK273" s="192">
        <v>53.2</v>
      </c>
      <c r="AL273" s="192">
        <v>15.8</v>
      </c>
      <c r="AM273" s="192">
        <v>27.9</v>
      </c>
      <c r="AN273" s="192">
        <v>77</v>
      </c>
      <c r="AO273" s="192">
        <v>30</v>
      </c>
      <c r="AP273" s="193">
        <v>3</v>
      </c>
      <c r="AQ273" s="192">
        <v>84</v>
      </c>
      <c r="AR273" s="192">
        <v>8.9</v>
      </c>
      <c r="AS273" s="113">
        <v>104.9</v>
      </c>
      <c r="AT273" s="113">
        <v>69</v>
      </c>
      <c r="AU273" s="98">
        <v>3.183023872679045</v>
      </c>
      <c r="AV273" s="98">
        <v>3.5013262599469495</v>
      </c>
      <c r="AW273" s="113">
        <v>9</v>
      </c>
      <c r="AX273" s="113">
        <v>1</v>
      </c>
      <c r="AY273" s="113">
        <v>0</v>
      </c>
      <c r="AZ273" s="113">
        <v>1</v>
      </c>
      <c r="BA273" s="113">
        <v>6</v>
      </c>
      <c r="BB273" s="113">
        <v>11</v>
      </c>
      <c r="BC273" s="113">
        <v>37</v>
      </c>
      <c r="BD273" s="113">
        <v>55</v>
      </c>
      <c r="BE273" s="173">
        <v>13.3</v>
      </c>
      <c r="BF273" s="113">
        <v>23.4</v>
      </c>
      <c r="BG273" s="113">
        <v>5.8</v>
      </c>
      <c r="BH273" s="113">
        <v>7.2</v>
      </c>
      <c r="BI273" s="113">
        <v>5.3</v>
      </c>
      <c r="BJ273" s="113">
        <v>3.8</v>
      </c>
      <c r="BK273" s="113">
        <v>7.2</v>
      </c>
      <c r="BL273" s="113">
        <v>6</v>
      </c>
      <c r="BM273" s="113">
        <v>16</v>
      </c>
      <c r="BN273" s="113">
        <v>1.7</v>
      </c>
      <c r="BO273" s="113">
        <v>92</v>
      </c>
      <c r="BP273" s="113">
        <v>96.9</v>
      </c>
      <c r="BQ273" s="113">
        <v>0</v>
      </c>
      <c r="BR273" s="113">
        <v>84</v>
      </c>
      <c r="BS273" s="113">
        <v>136</v>
      </c>
      <c r="BT273" s="113">
        <v>61</v>
      </c>
      <c r="BU273" s="113">
        <v>145.9</v>
      </c>
      <c r="BV273" s="113">
        <v>39.700000000000003</v>
      </c>
      <c r="BW273" s="113">
        <v>6.3</v>
      </c>
      <c r="BX273" s="113">
        <v>3.6</v>
      </c>
      <c r="BY273" s="113">
        <v>73.7</v>
      </c>
      <c r="BZ273" s="113">
        <v>99.4</v>
      </c>
      <c r="CA273" s="113">
        <v>73.7</v>
      </c>
      <c r="CB273" s="113">
        <v>100</v>
      </c>
      <c r="CC273" s="113"/>
      <c r="CD273" s="113"/>
      <c r="CE273" s="113"/>
      <c r="CF273" s="113"/>
      <c r="CG273" s="186"/>
      <c r="CH273" s="186"/>
      <c r="CI273" s="195" t="s">
        <v>129</v>
      </c>
      <c r="CJ273" s="195" t="s">
        <v>129</v>
      </c>
      <c r="CK273" s="195" t="s">
        <v>129</v>
      </c>
    </row>
    <row r="274" spans="1:89" x14ac:dyDescent="0.2">
      <c r="A274" s="184">
        <v>278</v>
      </c>
      <c r="B274" s="36">
        <v>278</v>
      </c>
      <c r="C274" t="s">
        <v>911</v>
      </c>
      <c r="D274" s="185" t="s">
        <v>912</v>
      </c>
      <c r="E274" s="186">
        <v>7</v>
      </c>
      <c r="F274" s="187"/>
      <c r="G274" s="187"/>
      <c r="H274" s="187"/>
      <c r="I274" s="188" t="s">
        <v>115</v>
      </c>
      <c r="J274" s="188" t="s">
        <v>94</v>
      </c>
      <c r="K274" s="188" t="s">
        <v>337</v>
      </c>
      <c r="L274" s="188" t="s">
        <v>337</v>
      </c>
      <c r="M274" s="188" t="s">
        <v>337</v>
      </c>
      <c r="N274" s="188" t="s">
        <v>337</v>
      </c>
      <c r="O274" s="188" t="s">
        <v>337</v>
      </c>
      <c r="P274" s="189">
        <v>43880</v>
      </c>
      <c r="Q274" s="189" t="s">
        <v>88</v>
      </c>
      <c r="R274" s="194" t="s">
        <v>913</v>
      </c>
      <c r="S274" s="190">
        <v>7</v>
      </c>
      <c r="T274" s="113" t="s">
        <v>90</v>
      </c>
      <c r="U274" s="113">
        <v>119</v>
      </c>
      <c r="V274" s="113">
        <v>22.7</v>
      </c>
      <c r="W274" s="113">
        <v>16</v>
      </c>
      <c r="X274" s="113"/>
      <c r="Y274" s="113"/>
      <c r="Z274" s="191">
        <v>0.83263888888888893</v>
      </c>
      <c r="AA274" s="191">
        <v>0.28333333333333333</v>
      </c>
      <c r="AB274" s="113">
        <v>648</v>
      </c>
      <c r="AC274" s="113">
        <v>562</v>
      </c>
      <c r="AD274" s="113">
        <v>87</v>
      </c>
      <c r="AE274" s="113">
        <v>86</v>
      </c>
      <c r="AF274" s="113"/>
      <c r="AG274" s="192">
        <v>28.5</v>
      </c>
      <c r="AH274" s="192">
        <v>86</v>
      </c>
      <c r="AI274" s="192">
        <v>13.3</v>
      </c>
      <c r="AJ274" s="192">
        <v>1.9</v>
      </c>
      <c r="AK274" s="192">
        <v>57.4</v>
      </c>
      <c r="AL274" s="192">
        <v>13.1</v>
      </c>
      <c r="AM274" s="192">
        <v>27.7</v>
      </c>
      <c r="AN274" s="192">
        <v>57</v>
      </c>
      <c r="AO274" s="192">
        <v>34</v>
      </c>
      <c r="AP274" s="193">
        <v>3.1</v>
      </c>
      <c r="AQ274" s="192">
        <v>137</v>
      </c>
      <c r="AR274" s="192">
        <v>14.6</v>
      </c>
      <c r="AS274" s="113">
        <v>84.7</v>
      </c>
      <c r="AT274" s="113">
        <v>70.5</v>
      </c>
      <c r="AU274" s="98">
        <v>3.6298932384341636</v>
      </c>
      <c r="AV274" s="98">
        <v>3.9608540925266902</v>
      </c>
      <c r="AW274" s="113">
        <v>27</v>
      </c>
      <c r="AX274" s="113">
        <v>2.9</v>
      </c>
      <c r="AY274" s="113">
        <v>0.6</v>
      </c>
      <c r="AZ274" s="113">
        <v>2</v>
      </c>
      <c r="BA274" s="113">
        <v>3</v>
      </c>
      <c r="BB274" s="113">
        <v>6</v>
      </c>
      <c r="BC274" s="113">
        <v>36</v>
      </c>
      <c r="BD274" s="113">
        <v>47</v>
      </c>
      <c r="BE274" s="173">
        <v>13.1</v>
      </c>
      <c r="BF274" s="113">
        <v>32.200000000000003</v>
      </c>
      <c r="BG274" s="113">
        <v>5</v>
      </c>
      <c r="BH274" s="113">
        <v>9.6</v>
      </c>
      <c r="BI274" s="113">
        <v>3.2</v>
      </c>
      <c r="BJ274" s="113">
        <v>4.7</v>
      </c>
      <c r="BK274" s="113">
        <v>5.5</v>
      </c>
      <c r="BL274" s="113">
        <v>4.8</v>
      </c>
      <c r="BM274" s="113">
        <v>10</v>
      </c>
      <c r="BN274" s="113">
        <v>1.1000000000000001</v>
      </c>
      <c r="BO274" s="113">
        <v>92</v>
      </c>
      <c r="BP274" s="113">
        <v>95.9</v>
      </c>
      <c r="BQ274" s="113">
        <v>0</v>
      </c>
      <c r="BR274" s="113">
        <v>66</v>
      </c>
      <c r="BS274" s="113">
        <v>116</v>
      </c>
      <c r="BT274" s="113">
        <v>47</v>
      </c>
      <c r="BU274" s="113">
        <v>2.1</v>
      </c>
      <c r="BV274" s="113">
        <v>2.7</v>
      </c>
      <c r="BW274" s="113">
        <v>12.3</v>
      </c>
      <c r="BX274" s="113">
        <v>3.4</v>
      </c>
      <c r="BY274" s="113">
        <v>93</v>
      </c>
      <c r="BZ274" s="113">
        <v>99.8</v>
      </c>
      <c r="CA274" s="113">
        <v>93</v>
      </c>
      <c r="CB274" s="113">
        <v>100</v>
      </c>
      <c r="CC274" s="113"/>
      <c r="CD274" s="113"/>
      <c r="CE274" s="113"/>
      <c r="CF274" s="113"/>
      <c r="CG274" s="186"/>
      <c r="CH274" s="186"/>
      <c r="CI274" s="113">
        <v>10</v>
      </c>
      <c r="CJ274" s="113">
        <v>10</v>
      </c>
      <c r="CK274" s="113">
        <v>5</v>
      </c>
    </row>
    <row r="275" spans="1:89" x14ac:dyDescent="0.2">
      <c r="A275" s="184">
        <v>279</v>
      </c>
      <c r="B275" s="36">
        <v>279</v>
      </c>
      <c r="C275" t="s">
        <v>914</v>
      </c>
      <c r="D275" s="185" t="s">
        <v>915</v>
      </c>
      <c r="E275" s="186">
        <v>11</v>
      </c>
      <c r="F275" s="187"/>
      <c r="G275" s="187"/>
      <c r="H275" s="187"/>
      <c r="I275" s="188" t="s">
        <v>235</v>
      </c>
      <c r="J275" s="188" t="s">
        <v>87</v>
      </c>
      <c r="K275" s="188" t="s">
        <v>96</v>
      </c>
      <c r="L275" s="188" t="s">
        <v>337</v>
      </c>
      <c r="M275" s="188" t="s">
        <v>337</v>
      </c>
      <c r="N275" s="188" t="s">
        <v>337</v>
      </c>
      <c r="O275" s="188" t="s">
        <v>337</v>
      </c>
      <c r="P275" s="189">
        <v>43875</v>
      </c>
      <c r="Q275" s="189" t="s">
        <v>88</v>
      </c>
      <c r="R275" s="194" t="s">
        <v>916</v>
      </c>
      <c r="S275" s="190">
        <v>11</v>
      </c>
      <c r="T275" s="113" t="s">
        <v>90</v>
      </c>
      <c r="U275" s="113">
        <v>155</v>
      </c>
      <c r="V275" s="113">
        <v>42</v>
      </c>
      <c r="W275" s="113">
        <v>17.5</v>
      </c>
      <c r="X275" s="113"/>
      <c r="Y275" s="113"/>
      <c r="Z275" s="191">
        <v>0.9375</v>
      </c>
      <c r="AA275" s="191">
        <v>0.3840277777777778</v>
      </c>
      <c r="AB275" s="113">
        <v>603</v>
      </c>
      <c r="AC275" s="113">
        <v>579</v>
      </c>
      <c r="AD275" s="113">
        <v>96</v>
      </c>
      <c r="AE275" s="113">
        <v>25.1</v>
      </c>
      <c r="AF275" s="113"/>
      <c r="AG275" s="192">
        <v>38.799999999999997</v>
      </c>
      <c r="AH275" s="192">
        <v>151.5</v>
      </c>
      <c r="AI275" s="192">
        <v>9.9</v>
      </c>
      <c r="AJ275" s="192">
        <v>3.6</v>
      </c>
      <c r="AK275" s="192">
        <v>42.9</v>
      </c>
      <c r="AL275" s="192">
        <v>28.1</v>
      </c>
      <c r="AM275" s="192">
        <v>25.4</v>
      </c>
      <c r="AN275" s="192">
        <v>74</v>
      </c>
      <c r="AO275" s="192">
        <v>21</v>
      </c>
      <c r="AP275" s="193">
        <v>2.1</v>
      </c>
      <c r="AQ275" s="192">
        <v>57</v>
      </c>
      <c r="AR275" s="192">
        <v>5.9</v>
      </c>
      <c r="AS275" s="113">
        <v>99.4</v>
      </c>
      <c r="AT275" s="113">
        <v>71</v>
      </c>
      <c r="AU275" s="98">
        <v>2.1761658031088085</v>
      </c>
      <c r="AV275" s="98">
        <v>2.3937823834196892</v>
      </c>
      <c r="AW275" s="113">
        <v>16</v>
      </c>
      <c r="AX275" s="113">
        <v>1.7</v>
      </c>
      <c r="AY275" s="113">
        <v>1.6</v>
      </c>
      <c r="AZ275" s="113">
        <v>2</v>
      </c>
      <c r="BA275" s="113">
        <v>0</v>
      </c>
      <c r="BB275" s="113">
        <v>0</v>
      </c>
      <c r="BC275" s="113">
        <v>17</v>
      </c>
      <c r="BD275" s="113">
        <v>19</v>
      </c>
      <c r="BE275" s="173">
        <v>12.2</v>
      </c>
      <c r="BF275" s="113">
        <v>37.1</v>
      </c>
      <c r="BG275" s="113">
        <v>2</v>
      </c>
      <c r="BH275" s="113">
        <v>3.7</v>
      </c>
      <c r="BI275" s="113">
        <v>1.4</v>
      </c>
      <c r="BJ275" s="113">
        <v>2.7</v>
      </c>
      <c r="BK275" s="113">
        <v>1.4</v>
      </c>
      <c r="BL275" s="113">
        <v>0.7</v>
      </c>
      <c r="BM275" s="113">
        <v>14</v>
      </c>
      <c r="BN275" s="113">
        <v>1.5</v>
      </c>
      <c r="BO275" s="113">
        <v>91</v>
      </c>
      <c r="BP275" s="113">
        <v>97.3</v>
      </c>
      <c r="BQ275" s="113">
        <v>0</v>
      </c>
      <c r="BR275" s="113">
        <v>69</v>
      </c>
      <c r="BS275" s="113">
        <v>115</v>
      </c>
      <c r="BT275" s="113">
        <v>50</v>
      </c>
      <c r="BU275" s="113">
        <v>2.1</v>
      </c>
      <c r="BV275" s="113">
        <v>2.8</v>
      </c>
      <c r="BW275" s="113">
        <v>10.199999999999999</v>
      </c>
      <c r="BX275" s="113">
        <v>3.3</v>
      </c>
      <c r="BY275" s="113">
        <v>27.5</v>
      </c>
      <c r="BZ275" s="113">
        <v>99.8</v>
      </c>
      <c r="CA275" s="113">
        <v>27.5</v>
      </c>
      <c r="CB275" s="113">
        <v>100</v>
      </c>
      <c r="CC275" s="113"/>
      <c r="CD275" s="113"/>
      <c r="CE275" s="113"/>
      <c r="CF275" s="113"/>
      <c r="CG275" s="186"/>
      <c r="CH275" s="186"/>
      <c r="CI275" s="113">
        <v>10</v>
      </c>
      <c r="CJ275" s="113">
        <v>10</v>
      </c>
      <c r="CK275" s="173">
        <v>0</v>
      </c>
    </row>
    <row r="276" spans="1:89" x14ac:dyDescent="0.2">
      <c r="A276" s="184">
        <v>280</v>
      </c>
      <c r="B276" s="36">
        <v>280</v>
      </c>
      <c r="C276" t="s">
        <v>917</v>
      </c>
      <c r="D276" s="185" t="s">
        <v>918</v>
      </c>
      <c r="E276" s="186">
        <v>9</v>
      </c>
      <c r="F276" s="187"/>
      <c r="G276" s="187"/>
      <c r="H276" s="187"/>
      <c r="I276" s="188" t="s">
        <v>93</v>
      </c>
      <c r="J276" s="188" t="s">
        <v>115</v>
      </c>
      <c r="K276" s="188" t="s">
        <v>337</v>
      </c>
      <c r="L276" s="188" t="s">
        <v>337</v>
      </c>
      <c r="M276" s="188" t="s">
        <v>337</v>
      </c>
      <c r="N276" s="188" t="s">
        <v>337</v>
      </c>
      <c r="O276" s="188" t="s">
        <v>337</v>
      </c>
      <c r="P276" s="189">
        <v>43873</v>
      </c>
      <c r="Q276" s="189" t="s">
        <v>88</v>
      </c>
      <c r="R276" s="194" t="s">
        <v>919</v>
      </c>
      <c r="S276" s="190">
        <v>9</v>
      </c>
      <c r="T276" s="113" t="s">
        <v>90</v>
      </c>
      <c r="U276" s="113">
        <v>135</v>
      </c>
      <c r="V276" s="113">
        <v>30</v>
      </c>
      <c r="W276" s="113">
        <v>16.5</v>
      </c>
      <c r="X276" s="113"/>
      <c r="Y276" s="113"/>
      <c r="Z276" s="191">
        <v>0.87638888888888899</v>
      </c>
      <c r="AA276" s="191">
        <v>0.37083333333333335</v>
      </c>
      <c r="AB276" s="113">
        <v>683.5</v>
      </c>
      <c r="AC276" s="113">
        <v>611.5</v>
      </c>
      <c r="AD276" s="113">
        <v>89</v>
      </c>
      <c r="AE276" s="113">
        <v>72</v>
      </c>
      <c r="AF276" s="113"/>
      <c r="AG276" s="192">
        <v>28.2</v>
      </c>
      <c r="AH276" s="192">
        <v>59.5</v>
      </c>
      <c r="AI276" s="192">
        <v>14.1</v>
      </c>
      <c r="AJ276" s="192">
        <v>3.3</v>
      </c>
      <c r="AK276" s="192">
        <v>53.3</v>
      </c>
      <c r="AL276" s="192">
        <v>15.9</v>
      </c>
      <c r="AM276" s="192">
        <v>27.6</v>
      </c>
      <c r="AN276" s="192">
        <v>70</v>
      </c>
      <c r="AO276" s="192">
        <v>31</v>
      </c>
      <c r="AP276" s="193">
        <v>2.7</v>
      </c>
      <c r="AQ276" s="192">
        <v>97</v>
      </c>
      <c r="AR276" s="192">
        <v>9.5</v>
      </c>
      <c r="AS276" s="113">
        <v>97.6</v>
      </c>
      <c r="AT276" s="113">
        <v>69.2</v>
      </c>
      <c r="AU276" s="98">
        <v>3.0417007358953394</v>
      </c>
      <c r="AV276" s="98">
        <v>3.3066230580539662</v>
      </c>
      <c r="AW276" s="113">
        <v>14</v>
      </c>
      <c r="AX276" s="113">
        <v>1.4</v>
      </c>
      <c r="AY276" s="113">
        <v>0.7</v>
      </c>
      <c r="AZ276" s="113">
        <v>2</v>
      </c>
      <c r="BA276" s="113">
        <v>0</v>
      </c>
      <c r="BB276" s="113">
        <v>2</v>
      </c>
      <c r="BC276" s="113">
        <v>29</v>
      </c>
      <c r="BD276" s="113">
        <v>33</v>
      </c>
      <c r="BE276" s="173">
        <v>8.8000000000000007</v>
      </c>
      <c r="BF276" s="113">
        <v>31.4</v>
      </c>
      <c r="BG276" s="113">
        <v>3.2</v>
      </c>
      <c r="BH276" s="113">
        <v>7.1</v>
      </c>
      <c r="BI276" s="113">
        <v>1.8</v>
      </c>
      <c r="BJ276" s="113">
        <v>4.5</v>
      </c>
      <c r="BK276" s="113">
        <v>0</v>
      </c>
      <c r="BL276" s="113">
        <v>3.1</v>
      </c>
      <c r="BM276" s="113">
        <v>0</v>
      </c>
      <c r="BN276" s="113">
        <v>0</v>
      </c>
      <c r="BO276" s="113">
        <v>95</v>
      </c>
      <c r="BP276" s="113">
        <v>97.3</v>
      </c>
      <c r="BQ276" s="113">
        <v>0</v>
      </c>
      <c r="BR276" s="113">
        <v>79</v>
      </c>
      <c r="BS276" s="113">
        <v>125</v>
      </c>
      <c r="BT276" s="113">
        <v>51</v>
      </c>
      <c r="BU276" s="113">
        <v>106.7</v>
      </c>
      <c r="BV276" s="113">
        <v>81.099999999999994</v>
      </c>
      <c r="BW276" s="113">
        <v>16.899999999999999</v>
      </c>
      <c r="BX276" s="113"/>
      <c r="BY276" s="113">
        <v>99.9</v>
      </c>
      <c r="BZ276" s="113">
        <v>99.9</v>
      </c>
      <c r="CA276" s="113">
        <v>100</v>
      </c>
      <c r="CB276" s="113">
        <v>100</v>
      </c>
      <c r="CC276" s="113"/>
      <c r="CD276" s="113"/>
      <c r="CE276" s="113"/>
      <c r="CF276" s="113"/>
      <c r="CG276" s="186"/>
      <c r="CH276" s="186"/>
      <c r="CI276" s="113">
        <v>10</v>
      </c>
      <c r="CJ276" s="113">
        <v>10</v>
      </c>
      <c r="CK276" s="173">
        <v>0</v>
      </c>
    </row>
    <row r="277" spans="1:89" x14ac:dyDescent="0.2">
      <c r="A277" s="184">
        <v>281</v>
      </c>
      <c r="B277" s="36">
        <v>281</v>
      </c>
      <c r="C277" t="s">
        <v>920</v>
      </c>
      <c r="D277" s="185" t="s">
        <v>921</v>
      </c>
      <c r="E277" s="186">
        <v>10</v>
      </c>
      <c r="F277" s="187"/>
      <c r="G277" s="187"/>
      <c r="H277" s="187"/>
      <c r="I277" s="188" t="s">
        <v>94</v>
      </c>
      <c r="J277" s="188" t="s">
        <v>337</v>
      </c>
      <c r="K277" s="188" t="s">
        <v>337</v>
      </c>
      <c r="L277" s="188" t="s">
        <v>337</v>
      </c>
      <c r="M277" s="188" t="s">
        <v>337</v>
      </c>
      <c r="N277" s="188" t="s">
        <v>337</v>
      </c>
      <c r="O277" s="188" t="s">
        <v>337</v>
      </c>
      <c r="P277" s="189">
        <v>43872</v>
      </c>
      <c r="Q277" s="189" t="s">
        <v>88</v>
      </c>
      <c r="R277" s="194" t="s">
        <v>922</v>
      </c>
      <c r="S277" s="190">
        <v>10</v>
      </c>
      <c r="T277" s="113" t="s">
        <v>98</v>
      </c>
      <c r="U277" s="113">
        <v>138</v>
      </c>
      <c r="V277" s="113">
        <v>46</v>
      </c>
      <c r="W277" s="113">
        <v>24.2</v>
      </c>
      <c r="X277" s="113"/>
      <c r="Y277" s="113"/>
      <c r="Z277" s="191">
        <v>0.88680555555555562</v>
      </c>
      <c r="AA277" s="191">
        <v>0.3263888888888889</v>
      </c>
      <c r="AB277" s="113">
        <v>621.5</v>
      </c>
      <c r="AC277" s="113">
        <v>483</v>
      </c>
      <c r="AD277" s="113">
        <v>78</v>
      </c>
      <c r="AE277" s="113">
        <v>138.5</v>
      </c>
      <c r="AF277" s="113"/>
      <c r="AG277" s="192">
        <v>11</v>
      </c>
      <c r="AH277" s="192">
        <v>301</v>
      </c>
      <c r="AI277" s="192">
        <v>23.6</v>
      </c>
      <c r="AJ277" s="192">
        <v>10.4</v>
      </c>
      <c r="AK277" s="192">
        <v>64.7</v>
      </c>
      <c r="AL277" s="192">
        <v>11.8</v>
      </c>
      <c r="AM277" s="192">
        <v>13.1</v>
      </c>
      <c r="AN277" s="192">
        <v>109</v>
      </c>
      <c r="AO277" s="192">
        <v>60</v>
      </c>
      <c r="AP277" s="193">
        <v>5.8</v>
      </c>
      <c r="AQ277" s="192">
        <v>213</v>
      </c>
      <c r="AR277" s="192">
        <v>26.5</v>
      </c>
      <c r="AS277" s="113">
        <v>122.1</v>
      </c>
      <c r="AT277" s="113">
        <v>76.5</v>
      </c>
      <c r="AU277" s="98">
        <v>7.4534161490683228</v>
      </c>
      <c r="AV277" s="98">
        <v>8.1739130434782616</v>
      </c>
      <c r="AW277" s="113">
        <v>0</v>
      </c>
      <c r="AX277" s="113">
        <v>0</v>
      </c>
      <c r="AY277" s="113">
        <v>0</v>
      </c>
      <c r="AZ277" s="113">
        <v>2</v>
      </c>
      <c r="BA277" s="113">
        <v>74</v>
      </c>
      <c r="BB277" s="113">
        <v>25</v>
      </c>
      <c r="BC277" s="113">
        <v>202</v>
      </c>
      <c r="BD277" s="113">
        <v>303</v>
      </c>
      <c r="BE277" s="173">
        <v>10.3</v>
      </c>
      <c r="BF277" s="113">
        <v>17.600000000000001</v>
      </c>
      <c r="BG277" s="113">
        <v>37.6</v>
      </c>
      <c r="BH277" s="113">
        <v>18.899999999999999</v>
      </c>
      <c r="BI277" s="113">
        <v>40.5</v>
      </c>
      <c r="BJ277" s="113">
        <v>87.2</v>
      </c>
      <c r="BK277" s="113">
        <v>31.8</v>
      </c>
      <c r="BL277" s="113">
        <v>25.3</v>
      </c>
      <c r="BM277" s="113">
        <v>266</v>
      </c>
      <c r="BN277" s="113">
        <v>32.9</v>
      </c>
      <c r="BO277" s="113">
        <v>84</v>
      </c>
      <c r="BP277" s="113">
        <v>93.8</v>
      </c>
      <c r="BQ277" s="113">
        <v>1.6</v>
      </c>
      <c r="BR277" s="113">
        <v>93</v>
      </c>
      <c r="BS277" s="113">
        <v>130</v>
      </c>
      <c r="BT277" s="113">
        <v>67</v>
      </c>
      <c r="BU277" s="113">
        <v>267.7</v>
      </c>
      <c r="BV277" s="113">
        <v>61.5</v>
      </c>
      <c r="BW277" s="113">
        <v>46.2</v>
      </c>
      <c r="BX277" s="113">
        <v>4.8</v>
      </c>
      <c r="BY277" s="113">
        <v>93</v>
      </c>
      <c r="BZ277" s="113">
        <v>99.3</v>
      </c>
      <c r="CA277" s="113">
        <v>93</v>
      </c>
      <c r="CB277" s="113">
        <v>100</v>
      </c>
      <c r="CC277" s="113"/>
      <c r="CD277" s="113"/>
      <c r="CE277" s="113"/>
      <c r="CF277" s="113"/>
      <c r="CG277" s="186"/>
      <c r="CH277" s="186"/>
      <c r="CI277" s="113">
        <v>9</v>
      </c>
      <c r="CJ277" s="113">
        <v>9</v>
      </c>
      <c r="CK277" s="113">
        <v>5</v>
      </c>
    </row>
    <row r="278" spans="1:89" x14ac:dyDescent="0.2">
      <c r="A278" s="184">
        <v>282</v>
      </c>
      <c r="B278" s="36">
        <v>282</v>
      </c>
      <c r="C278" t="s">
        <v>923</v>
      </c>
      <c r="D278" s="185" t="s">
        <v>924</v>
      </c>
      <c r="E278" s="186">
        <v>3</v>
      </c>
      <c r="F278" s="187"/>
      <c r="G278" s="187"/>
      <c r="H278" s="187"/>
      <c r="I278" s="188" t="s">
        <v>93</v>
      </c>
      <c r="J278" s="188" t="s">
        <v>94</v>
      </c>
      <c r="K278" s="188" t="s">
        <v>115</v>
      </c>
      <c r="L278" s="188" t="s">
        <v>337</v>
      </c>
      <c r="M278" s="188" t="s">
        <v>337</v>
      </c>
      <c r="N278" s="188" t="s">
        <v>337</v>
      </c>
      <c r="O278" s="188" t="s">
        <v>337</v>
      </c>
      <c r="P278" s="189">
        <v>43871</v>
      </c>
      <c r="Q278" s="189" t="s">
        <v>88</v>
      </c>
      <c r="R278" s="194" t="s">
        <v>925</v>
      </c>
      <c r="S278" s="190">
        <v>3</v>
      </c>
      <c r="T278" s="113" t="s">
        <v>98</v>
      </c>
      <c r="U278" s="113">
        <v>103</v>
      </c>
      <c r="V278" s="113"/>
      <c r="W278" s="113"/>
      <c r="X278" s="113"/>
      <c r="Y278" s="113"/>
      <c r="Z278" s="191">
        <v>0.875</v>
      </c>
      <c r="AA278" s="191">
        <v>0.3</v>
      </c>
      <c r="AB278" s="113">
        <v>610.79999999999995</v>
      </c>
      <c r="AC278" s="113">
        <v>529</v>
      </c>
      <c r="AD278" s="113">
        <v>87</v>
      </c>
      <c r="AE278" s="113">
        <v>83</v>
      </c>
      <c r="AF278" s="113"/>
      <c r="AG278" s="192">
        <v>8.3000000000000007</v>
      </c>
      <c r="AH278" s="192">
        <v>70.3</v>
      </c>
      <c r="AI278" s="192">
        <v>13.6</v>
      </c>
      <c r="AJ278" s="192">
        <v>15.2</v>
      </c>
      <c r="AK278" s="192">
        <v>52.5</v>
      </c>
      <c r="AL278" s="192">
        <v>14.2</v>
      </c>
      <c r="AM278" s="192">
        <v>18.100000000000001</v>
      </c>
      <c r="AN278" s="192">
        <v>123</v>
      </c>
      <c r="AO278" s="192">
        <v>37</v>
      </c>
      <c r="AP278" s="193">
        <v>3.6</v>
      </c>
      <c r="AQ278" s="192">
        <v>167</v>
      </c>
      <c r="AR278" s="192">
        <v>18.899999999999999</v>
      </c>
      <c r="AS278" s="113">
        <v>141.1</v>
      </c>
      <c r="AT278" s="113">
        <v>66.7</v>
      </c>
      <c r="AU278" s="98">
        <v>4.1965973534971646</v>
      </c>
      <c r="AV278" s="98">
        <v>4.6049149338374287</v>
      </c>
      <c r="AW278" s="113">
        <v>0</v>
      </c>
      <c r="AX278" s="113">
        <v>0</v>
      </c>
      <c r="AY278" s="113">
        <v>0</v>
      </c>
      <c r="AZ278" s="113">
        <v>9</v>
      </c>
      <c r="BA278" s="113">
        <v>36</v>
      </c>
      <c r="BB278" s="113">
        <v>14</v>
      </c>
      <c r="BC278" s="113">
        <v>71</v>
      </c>
      <c r="BD278" s="113">
        <v>130</v>
      </c>
      <c r="BE278" s="173">
        <v>12.5</v>
      </c>
      <c r="BF278" s="113">
        <v>22.2</v>
      </c>
      <c r="BG278" s="113">
        <v>14.7</v>
      </c>
      <c r="BH278" s="113">
        <v>18.100000000000001</v>
      </c>
      <c r="BI278" s="113">
        <v>14</v>
      </c>
      <c r="BJ278" s="113">
        <v>25.9</v>
      </c>
      <c r="BK278" s="113">
        <v>8.1999999999999993</v>
      </c>
      <c r="BL278" s="113">
        <v>13.7</v>
      </c>
      <c r="BM278" s="113">
        <v>42</v>
      </c>
      <c r="BN278" s="113">
        <v>4.8</v>
      </c>
      <c r="BO278" s="113">
        <v>90</v>
      </c>
      <c r="BP278" s="113">
        <v>95.7</v>
      </c>
      <c r="BQ278" s="113">
        <v>0</v>
      </c>
      <c r="BR278" s="113">
        <v>94</v>
      </c>
      <c r="BS278" s="113">
        <v>132</v>
      </c>
      <c r="BT278" s="113">
        <v>71</v>
      </c>
      <c r="BU278" s="113">
        <v>155.1</v>
      </c>
      <c r="BV278" s="113">
        <v>44.4</v>
      </c>
      <c r="BW278" s="113">
        <v>23.6</v>
      </c>
      <c r="BX278" s="113">
        <v>3.7</v>
      </c>
      <c r="BY278" s="113">
        <v>48.2</v>
      </c>
      <c r="BZ278" s="113">
        <v>48.2</v>
      </c>
      <c r="CA278" s="113">
        <v>89</v>
      </c>
      <c r="CB278" s="113">
        <v>100</v>
      </c>
      <c r="CC278" s="113"/>
      <c r="CD278" s="113"/>
      <c r="CE278" s="113"/>
      <c r="CF278" s="113"/>
      <c r="CG278" s="186"/>
      <c r="CH278" s="186"/>
      <c r="CI278" s="113">
        <v>9</v>
      </c>
      <c r="CJ278" s="113">
        <v>9</v>
      </c>
      <c r="CK278" s="113">
        <v>5</v>
      </c>
    </row>
    <row r="279" spans="1:89" x14ac:dyDescent="0.2">
      <c r="A279" s="184">
        <v>283</v>
      </c>
      <c r="B279" s="36">
        <v>283</v>
      </c>
      <c r="C279" t="s">
        <v>926</v>
      </c>
      <c r="D279" s="185" t="s">
        <v>927</v>
      </c>
      <c r="E279" s="186">
        <v>4</v>
      </c>
      <c r="F279" s="187"/>
      <c r="G279" s="187"/>
      <c r="H279" s="187"/>
      <c r="I279" s="188" t="s">
        <v>93</v>
      </c>
      <c r="J279" s="188" t="s">
        <v>94</v>
      </c>
      <c r="K279" s="188" t="s">
        <v>115</v>
      </c>
      <c r="L279" s="188" t="s">
        <v>139</v>
      </c>
      <c r="M279" s="188" t="s">
        <v>337</v>
      </c>
      <c r="N279" s="188" t="s">
        <v>337</v>
      </c>
      <c r="O279" s="188" t="s">
        <v>337</v>
      </c>
      <c r="P279" s="189">
        <v>43871</v>
      </c>
      <c r="Q279" s="189" t="s">
        <v>88</v>
      </c>
      <c r="R279" s="194" t="s">
        <v>928</v>
      </c>
      <c r="S279" s="190">
        <v>4</v>
      </c>
      <c r="T279" s="113" t="s">
        <v>90</v>
      </c>
      <c r="U279" s="113">
        <v>105</v>
      </c>
      <c r="V279" s="113">
        <v>20</v>
      </c>
      <c r="W279" s="113">
        <v>18.100000000000001</v>
      </c>
      <c r="X279" s="113"/>
      <c r="Y279" s="113"/>
      <c r="Z279" s="191">
        <v>0.89583333333333337</v>
      </c>
      <c r="AA279" s="191">
        <v>0.37152777777777773</v>
      </c>
      <c r="AB279" s="113">
        <v>661</v>
      </c>
      <c r="AC279" s="113">
        <v>596</v>
      </c>
      <c r="AD279" s="113">
        <v>90</v>
      </c>
      <c r="AE279" s="113">
        <v>65</v>
      </c>
      <c r="AF279" s="113"/>
      <c r="AG279" s="192">
        <v>25</v>
      </c>
      <c r="AH279" s="192">
        <v>65.5</v>
      </c>
      <c r="AI279" s="192">
        <v>13.1</v>
      </c>
      <c r="AJ279" s="192">
        <v>6.7</v>
      </c>
      <c r="AK279" s="192">
        <v>44.8</v>
      </c>
      <c r="AL279" s="192">
        <v>17.7</v>
      </c>
      <c r="AM279" s="192">
        <v>30.8</v>
      </c>
      <c r="AN279" s="192">
        <v>66</v>
      </c>
      <c r="AO279" s="192">
        <v>25</v>
      </c>
      <c r="AP279" s="193">
        <v>2.2999999999999998</v>
      </c>
      <c r="AQ279" s="192">
        <v>124</v>
      </c>
      <c r="AR279" s="192">
        <v>12.5</v>
      </c>
      <c r="AS279" s="113">
        <v>96.8</v>
      </c>
      <c r="AT279" s="113">
        <v>62.5</v>
      </c>
      <c r="AU279" s="98">
        <v>2.5167785234899327</v>
      </c>
      <c r="AV279" s="98">
        <v>2.7483221476510069</v>
      </c>
      <c r="AW279" s="113">
        <v>0</v>
      </c>
      <c r="AX279" s="113">
        <v>0</v>
      </c>
      <c r="AY279" s="113">
        <v>0</v>
      </c>
      <c r="AZ279" s="113">
        <v>2</v>
      </c>
      <c r="BA279" s="113">
        <v>19</v>
      </c>
      <c r="BB279" s="113">
        <v>12</v>
      </c>
      <c r="BC279" s="113">
        <v>88</v>
      </c>
      <c r="BD279" s="113">
        <v>121</v>
      </c>
      <c r="BE279" s="173">
        <v>13.6</v>
      </c>
      <c r="BF279" s="113">
        <v>20.7</v>
      </c>
      <c r="BG279" s="113">
        <v>12.2</v>
      </c>
      <c r="BH279" s="113">
        <v>6.2</v>
      </c>
      <c r="BI279" s="113">
        <v>14.8</v>
      </c>
      <c r="BJ279" s="113">
        <v>11.5</v>
      </c>
      <c r="BK279" s="113">
        <v>12.9</v>
      </c>
      <c r="BL279" s="113">
        <v>10.1</v>
      </c>
      <c r="BM279" s="113">
        <v>57</v>
      </c>
      <c r="BN279" s="113">
        <v>5.7</v>
      </c>
      <c r="BO279" s="113">
        <v>88</v>
      </c>
      <c r="BP279" s="113">
        <v>97.4</v>
      </c>
      <c r="BQ279" s="113">
        <v>0</v>
      </c>
      <c r="BR279" s="113">
        <v>86</v>
      </c>
      <c r="BS279" s="113">
        <v>116</v>
      </c>
      <c r="BT279" s="113">
        <v>59</v>
      </c>
      <c r="BU279" s="113">
        <v>267.2</v>
      </c>
      <c r="BV279" s="113">
        <v>34</v>
      </c>
      <c r="BW279" s="113">
        <v>7.4</v>
      </c>
      <c r="BX279" s="113">
        <v>3.8</v>
      </c>
      <c r="BY279" s="173">
        <v>0</v>
      </c>
      <c r="BZ279" s="113">
        <v>98.8</v>
      </c>
      <c r="CA279" s="113">
        <v>51</v>
      </c>
      <c r="CB279" s="113">
        <v>100</v>
      </c>
      <c r="CC279" s="113"/>
      <c r="CD279" s="113"/>
      <c r="CE279" s="113"/>
      <c r="CF279" s="113"/>
      <c r="CG279" s="186"/>
      <c r="CH279" s="186"/>
      <c r="CI279" s="113">
        <v>9</v>
      </c>
      <c r="CJ279" s="113">
        <v>9</v>
      </c>
      <c r="CK279" s="113">
        <v>2</v>
      </c>
    </row>
    <row r="280" spans="1:89" x14ac:dyDescent="0.2">
      <c r="A280" s="184">
        <v>284</v>
      </c>
      <c r="B280" s="36">
        <v>284</v>
      </c>
      <c r="C280" t="s">
        <v>929</v>
      </c>
      <c r="D280" s="185" t="s">
        <v>930</v>
      </c>
      <c r="E280" s="186">
        <v>5</v>
      </c>
      <c r="F280" s="187"/>
      <c r="G280" s="187"/>
      <c r="H280" s="187"/>
      <c r="I280" s="188" t="s">
        <v>94</v>
      </c>
      <c r="J280" s="188" t="s">
        <v>115</v>
      </c>
      <c r="K280" s="188" t="s">
        <v>93</v>
      </c>
      <c r="L280" s="188" t="s">
        <v>96</v>
      </c>
      <c r="M280" s="188" t="s">
        <v>337</v>
      </c>
      <c r="N280" s="188" t="s">
        <v>337</v>
      </c>
      <c r="O280" s="188" t="s">
        <v>337</v>
      </c>
      <c r="P280" s="189">
        <v>43868</v>
      </c>
      <c r="Q280" s="189" t="s">
        <v>88</v>
      </c>
      <c r="R280" s="194" t="s">
        <v>931</v>
      </c>
      <c r="S280" s="190">
        <v>5</v>
      </c>
      <c r="T280" s="113" t="s">
        <v>98</v>
      </c>
      <c r="U280" s="113">
        <v>114</v>
      </c>
      <c r="V280" s="113">
        <v>19</v>
      </c>
      <c r="W280" s="113">
        <v>14.6</v>
      </c>
      <c r="X280" s="113"/>
      <c r="Y280" s="113"/>
      <c r="Z280" s="191">
        <v>0.83611111111111114</v>
      </c>
      <c r="AA280" s="191">
        <v>0.2986111111111111</v>
      </c>
      <c r="AB280" s="113">
        <v>666</v>
      </c>
      <c r="AC280" s="113">
        <v>625.5</v>
      </c>
      <c r="AD280" s="113">
        <v>94</v>
      </c>
      <c r="AE280" s="113">
        <v>40.5</v>
      </c>
      <c r="AF280" s="113"/>
      <c r="AG280" s="192">
        <v>0</v>
      </c>
      <c r="AH280" s="192">
        <v>171.5</v>
      </c>
      <c r="AI280" s="192">
        <v>6.1</v>
      </c>
      <c r="AJ280" s="192">
        <v>2.1</v>
      </c>
      <c r="AK280" s="192">
        <v>51.7</v>
      </c>
      <c r="AL280" s="192">
        <v>18</v>
      </c>
      <c r="AM280" s="192">
        <v>28.2</v>
      </c>
      <c r="AN280" s="192">
        <v>89</v>
      </c>
      <c r="AO280" s="192">
        <v>38</v>
      </c>
      <c r="AP280" s="193">
        <v>3.4</v>
      </c>
      <c r="AQ280" s="192">
        <v>138</v>
      </c>
      <c r="AR280" s="192">
        <v>13.2</v>
      </c>
      <c r="AS280" s="113">
        <v>117.2</v>
      </c>
      <c r="AT280" s="113">
        <v>69.7</v>
      </c>
      <c r="AU280" s="98">
        <v>3.645083932853717</v>
      </c>
      <c r="AV280" s="98">
        <v>3.971223021582734</v>
      </c>
      <c r="AW280" s="113">
        <v>121</v>
      </c>
      <c r="AX280" s="113">
        <v>11.5</v>
      </c>
      <c r="AY280" s="113">
        <v>2.1</v>
      </c>
      <c r="AZ280" s="113">
        <v>0</v>
      </c>
      <c r="BA280" s="113">
        <v>0</v>
      </c>
      <c r="BB280" s="113">
        <v>1</v>
      </c>
      <c r="BC280" s="113">
        <v>18</v>
      </c>
      <c r="BD280" s="113">
        <v>19</v>
      </c>
      <c r="BE280" s="173">
        <v>14.2</v>
      </c>
      <c r="BF280" s="113">
        <v>26.8</v>
      </c>
      <c r="BG280" s="113">
        <v>1.8</v>
      </c>
      <c r="BH280" s="113">
        <v>4.0999999999999996</v>
      </c>
      <c r="BI280" s="113">
        <v>0.9</v>
      </c>
      <c r="BJ280" s="113">
        <v>0</v>
      </c>
      <c r="BK280" s="113">
        <v>1.7</v>
      </c>
      <c r="BL280" s="113">
        <v>2.2000000000000002</v>
      </c>
      <c r="BM280" s="113">
        <v>9</v>
      </c>
      <c r="BN280" s="113">
        <v>0.8</v>
      </c>
      <c r="BO280" s="113">
        <v>93</v>
      </c>
      <c r="BP280" s="113">
        <v>96.6</v>
      </c>
      <c r="BQ280" s="113">
        <v>0</v>
      </c>
      <c r="BR280" s="113">
        <v>88</v>
      </c>
      <c r="BS280" s="113">
        <v>116</v>
      </c>
      <c r="BT280" s="113">
        <v>71</v>
      </c>
      <c r="BU280" s="113">
        <v>58.9</v>
      </c>
      <c r="BV280" s="113">
        <v>55.1</v>
      </c>
      <c r="BW280" s="113">
        <v>15.9</v>
      </c>
      <c r="BX280" s="113">
        <v>3</v>
      </c>
      <c r="BY280" s="113">
        <v>91.2</v>
      </c>
      <c r="BZ280" s="113">
        <v>99.8</v>
      </c>
      <c r="CA280" s="113">
        <v>91.2</v>
      </c>
      <c r="CB280" s="113">
        <v>100</v>
      </c>
      <c r="CC280" s="113"/>
      <c r="CD280" s="113"/>
      <c r="CE280" s="113"/>
      <c r="CF280" s="113"/>
      <c r="CG280" s="186"/>
      <c r="CH280" s="186"/>
      <c r="CI280" s="113">
        <v>10</v>
      </c>
      <c r="CJ280" s="113">
        <v>10</v>
      </c>
      <c r="CK280" s="173">
        <v>0</v>
      </c>
    </row>
    <row r="281" spans="1:89" x14ac:dyDescent="0.2">
      <c r="A281" s="184">
        <v>285</v>
      </c>
      <c r="B281" s="36">
        <v>285</v>
      </c>
      <c r="C281" t="s">
        <v>932</v>
      </c>
      <c r="D281" s="185" t="s">
        <v>933</v>
      </c>
      <c r="E281" s="186">
        <v>13</v>
      </c>
      <c r="F281" s="187"/>
      <c r="G281" s="187"/>
      <c r="H281" s="187"/>
      <c r="I281" s="188" t="s">
        <v>94</v>
      </c>
      <c r="J281" s="188" t="s">
        <v>115</v>
      </c>
      <c r="K281" s="188" t="s">
        <v>228</v>
      </c>
      <c r="L281" s="188" t="s">
        <v>235</v>
      </c>
      <c r="M281" s="188" t="s">
        <v>337</v>
      </c>
      <c r="N281" s="188" t="s">
        <v>337</v>
      </c>
      <c r="O281" s="188" t="s">
        <v>337</v>
      </c>
      <c r="P281" s="189">
        <v>43866</v>
      </c>
      <c r="Q281" s="189" t="s">
        <v>88</v>
      </c>
      <c r="R281" s="194" t="s">
        <v>934</v>
      </c>
      <c r="S281" s="190">
        <v>13</v>
      </c>
      <c r="T281" s="113" t="s">
        <v>90</v>
      </c>
      <c r="U281" s="113">
        <v>156</v>
      </c>
      <c r="V281" s="113">
        <v>39</v>
      </c>
      <c r="W281" s="113">
        <v>16</v>
      </c>
      <c r="X281" s="113"/>
      <c r="Y281" s="113"/>
      <c r="Z281" s="191">
        <v>0.92013888888888884</v>
      </c>
      <c r="AA281" s="191">
        <v>0.2673611111111111</v>
      </c>
      <c r="AB281" s="113">
        <v>494.5</v>
      </c>
      <c r="AC281" s="113">
        <v>436.5</v>
      </c>
      <c r="AD281" s="113">
        <v>88</v>
      </c>
      <c r="AE281" s="113">
        <v>58</v>
      </c>
      <c r="AF281" s="113"/>
      <c r="AG281" s="192">
        <v>6</v>
      </c>
      <c r="AH281" s="192">
        <v>179</v>
      </c>
      <c r="AI281" s="192">
        <v>12.8</v>
      </c>
      <c r="AJ281" s="192">
        <v>3.2</v>
      </c>
      <c r="AK281" s="192">
        <v>53</v>
      </c>
      <c r="AL281" s="192">
        <v>25.5</v>
      </c>
      <c r="AM281" s="192">
        <v>18.2</v>
      </c>
      <c r="AN281" s="192">
        <v>60</v>
      </c>
      <c r="AO281" s="192">
        <v>21</v>
      </c>
      <c r="AP281" s="193">
        <v>2.5</v>
      </c>
      <c r="AQ281" s="192">
        <v>90</v>
      </c>
      <c r="AR281" s="192">
        <v>12.4</v>
      </c>
      <c r="AS281" s="113">
        <v>78.2</v>
      </c>
      <c r="AT281" s="113">
        <v>78.5</v>
      </c>
      <c r="AU281" s="98">
        <v>2.8865979381443299</v>
      </c>
      <c r="AV281" s="98">
        <v>3.2302405498281788</v>
      </c>
      <c r="AW281" s="113">
        <v>0</v>
      </c>
      <c r="AX281" s="113">
        <v>0</v>
      </c>
      <c r="AY281" s="113">
        <v>0</v>
      </c>
      <c r="AZ281" s="113">
        <v>3</v>
      </c>
      <c r="BA281" s="113">
        <v>5</v>
      </c>
      <c r="BB281" s="113">
        <v>3</v>
      </c>
      <c r="BC281" s="113">
        <v>46</v>
      </c>
      <c r="BD281" s="113">
        <v>57</v>
      </c>
      <c r="BE281" s="173">
        <v>13.9</v>
      </c>
      <c r="BF281" s="113">
        <v>26.5</v>
      </c>
      <c r="BG281" s="113">
        <v>7.8</v>
      </c>
      <c r="BH281" s="113">
        <v>16.600000000000001</v>
      </c>
      <c r="BI281" s="113">
        <v>5.9</v>
      </c>
      <c r="BJ281" s="113">
        <v>16.5</v>
      </c>
      <c r="BK281" s="113">
        <v>2.4</v>
      </c>
      <c r="BL281" s="113">
        <v>7.7</v>
      </c>
      <c r="BM281" s="113">
        <v>18</v>
      </c>
      <c r="BN281" s="113">
        <v>2.5</v>
      </c>
      <c r="BO281" s="113">
        <v>93</v>
      </c>
      <c r="BP281" s="113">
        <v>96.4</v>
      </c>
      <c r="BQ281" s="113">
        <v>0</v>
      </c>
      <c r="BR281" s="113">
        <v>76</v>
      </c>
      <c r="BS281" s="113">
        <v>116</v>
      </c>
      <c r="BT281" s="113">
        <v>60</v>
      </c>
      <c r="BU281" s="113">
        <v>76.400000000000006</v>
      </c>
      <c r="BV281" s="113">
        <v>14.2</v>
      </c>
      <c r="BW281" s="113">
        <v>20.3</v>
      </c>
      <c r="BX281" s="113">
        <v>3.1</v>
      </c>
      <c r="BY281" s="113">
        <v>75.099999999999994</v>
      </c>
      <c r="BZ281" s="113">
        <v>99.9</v>
      </c>
      <c r="CA281" s="113">
        <v>75.099999999999994</v>
      </c>
      <c r="CB281" s="113">
        <v>100</v>
      </c>
      <c r="CC281" s="113"/>
      <c r="CD281" s="113"/>
      <c r="CE281" s="113"/>
      <c r="CF281" s="113"/>
      <c r="CG281" s="186"/>
      <c r="CH281" s="186"/>
      <c r="CI281" s="113">
        <v>10</v>
      </c>
      <c r="CJ281" s="113">
        <v>10</v>
      </c>
      <c r="CK281" s="113">
        <v>2</v>
      </c>
    </row>
    <row r="282" spans="1:89" x14ac:dyDescent="0.2">
      <c r="A282" s="184">
        <v>286</v>
      </c>
      <c r="B282" s="36">
        <v>286</v>
      </c>
      <c r="C282" t="s">
        <v>935</v>
      </c>
      <c r="D282" s="185" t="s">
        <v>676</v>
      </c>
      <c r="E282" s="186">
        <v>6</v>
      </c>
      <c r="F282" s="187" t="s">
        <v>110</v>
      </c>
      <c r="G282" s="187" t="s">
        <v>111</v>
      </c>
      <c r="H282" s="187"/>
      <c r="I282" s="188" t="s">
        <v>94</v>
      </c>
      <c r="J282" s="188" t="s">
        <v>235</v>
      </c>
      <c r="K282" s="188" t="s">
        <v>115</v>
      </c>
      <c r="L282" s="188" t="s">
        <v>337</v>
      </c>
      <c r="M282" s="188" t="s">
        <v>337</v>
      </c>
      <c r="N282" s="188" t="s">
        <v>337</v>
      </c>
      <c r="O282" s="188" t="s">
        <v>337</v>
      </c>
      <c r="P282" s="189">
        <v>43861</v>
      </c>
      <c r="Q282" s="189" t="s">
        <v>88</v>
      </c>
      <c r="R282" s="194" t="s">
        <v>936</v>
      </c>
      <c r="S282" s="190">
        <v>6</v>
      </c>
      <c r="T282" s="113" t="s">
        <v>98</v>
      </c>
      <c r="U282" s="113">
        <v>126</v>
      </c>
      <c r="V282" s="113">
        <v>21</v>
      </c>
      <c r="W282" s="113">
        <v>13.2</v>
      </c>
      <c r="X282" s="113"/>
      <c r="Y282" s="113"/>
      <c r="Z282" s="191">
        <v>0.9277777777777777</v>
      </c>
      <c r="AA282" s="191">
        <v>0.32569444444444445</v>
      </c>
      <c r="AB282" s="113">
        <v>569.5</v>
      </c>
      <c r="AC282" s="113">
        <v>523</v>
      </c>
      <c r="AD282" s="113">
        <v>92</v>
      </c>
      <c r="AE282" s="113">
        <v>46.5</v>
      </c>
      <c r="AF282" s="113"/>
      <c r="AG282" s="192">
        <v>3.4</v>
      </c>
      <c r="AH282" s="192">
        <v>135.5</v>
      </c>
      <c r="AI282" s="192">
        <v>8.6999999999999993</v>
      </c>
      <c r="AJ282" s="192">
        <v>4.5999999999999996</v>
      </c>
      <c r="AK282" s="192">
        <v>53.4</v>
      </c>
      <c r="AL282" s="192">
        <v>17.399999999999999</v>
      </c>
      <c r="AM282" s="192">
        <v>24.6</v>
      </c>
      <c r="AN282" s="192">
        <v>84</v>
      </c>
      <c r="AO282" s="192">
        <v>34</v>
      </c>
      <c r="AP282" s="193">
        <v>3.6</v>
      </c>
      <c r="AQ282" s="192">
        <v>106</v>
      </c>
      <c r="AR282" s="192">
        <v>12.2</v>
      </c>
      <c r="AS282" s="113">
        <v>108.6</v>
      </c>
      <c r="AT282" s="113">
        <v>70.8</v>
      </c>
      <c r="AU282" s="98">
        <v>3.9005736137667304</v>
      </c>
      <c r="AV282" s="98">
        <v>4.3135755258126194</v>
      </c>
      <c r="AW282" s="113">
        <v>84</v>
      </c>
      <c r="AX282" s="113">
        <v>9.6</v>
      </c>
      <c r="AY282" s="113">
        <v>1.6</v>
      </c>
      <c r="AZ282" s="113">
        <v>3</v>
      </c>
      <c r="BA282" s="113">
        <v>2</v>
      </c>
      <c r="BB282" s="113">
        <v>12</v>
      </c>
      <c r="BC282" s="113">
        <v>14</v>
      </c>
      <c r="BD282" s="113">
        <v>31</v>
      </c>
      <c r="BE282" s="173">
        <v>12.7</v>
      </c>
      <c r="BF282" s="113">
        <v>19.399999999999999</v>
      </c>
      <c r="BG282" s="113">
        <v>3.6</v>
      </c>
      <c r="BH282" s="113">
        <v>4.7</v>
      </c>
      <c r="BI282" s="113">
        <v>3.2</v>
      </c>
      <c r="BJ282" s="113">
        <v>3.6</v>
      </c>
      <c r="BK282" s="113">
        <v>3.5</v>
      </c>
      <c r="BL282" s="113">
        <v>2.4</v>
      </c>
      <c r="BM282" s="113">
        <v>19</v>
      </c>
      <c r="BN282" s="113">
        <v>2</v>
      </c>
      <c r="BO282" s="113">
        <v>88</v>
      </c>
      <c r="BP282" s="113">
        <v>97.3</v>
      </c>
      <c r="BQ282" s="113">
        <v>0</v>
      </c>
      <c r="BR282" s="113">
        <v>75</v>
      </c>
      <c r="BS282" s="113">
        <v>104</v>
      </c>
      <c r="BT282" s="113">
        <v>52</v>
      </c>
      <c r="BU282" s="113">
        <v>0.9</v>
      </c>
      <c r="BV282" s="113">
        <v>50</v>
      </c>
      <c r="BW282" s="113">
        <v>2.7</v>
      </c>
      <c r="BX282" s="113">
        <v>4</v>
      </c>
      <c r="BY282" s="113">
        <v>68</v>
      </c>
      <c r="BZ282" s="113">
        <v>99.7</v>
      </c>
      <c r="CA282" s="113">
        <v>68</v>
      </c>
      <c r="CB282" s="113">
        <v>99.8</v>
      </c>
      <c r="CC282" s="113"/>
      <c r="CD282" s="113"/>
      <c r="CE282" s="113"/>
      <c r="CF282" s="113"/>
      <c r="CG282" s="186"/>
      <c r="CH282" s="186"/>
      <c r="CI282" s="113">
        <v>5</v>
      </c>
      <c r="CJ282" s="113">
        <v>5</v>
      </c>
      <c r="CK282" s="113">
        <v>5</v>
      </c>
    </row>
    <row r="283" spans="1:89" x14ac:dyDescent="0.2">
      <c r="A283" s="184">
        <v>287</v>
      </c>
      <c r="B283" s="36">
        <v>287</v>
      </c>
      <c r="C283" t="s">
        <v>937</v>
      </c>
      <c r="D283" s="185" t="s">
        <v>938</v>
      </c>
      <c r="E283" s="186">
        <v>10</v>
      </c>
      <c r="F283" s="187"/>
      <c r="G283" s="187"/>
      <c r="H283" s="187"/>
      <c r="I283" s="188" t="s">
        <v>94</v>
      </c>
      <c r="J283" s="188" t="s">
        <v>139</v>
      </c>
      <c r="K283" s="188" t="s">
        <v>115</v>
      </c>
      <c r="L283" s="188" t="s">
        <v>337</v>
      </c>
      <c r="M283" s="188" t="s">
        <v>337</v>
      </c>
      <c r="N283" s="188" t="s">
        <v>337</v>
      </c>
      <c r="O283" s="188" t="s">
        <v>337</v>
      </c>
      <c r="P283" s="189">
        <v>43858</v>
      </c>
      <c r="Q283" s="189" t="s">
        <v>88</v>
      </c>
      <c r="R283" s="194" t="s">
        <v>939</v>
      </c>
      <c r="S283" s="190">
        <v>10</v>
      </c>
      <c r="T283" s="113" t="s">
        <v>98</v>
      </c>
      <c r="U283" s="113">
        <v>130</v>
      </c>
      <c r="V283" s="113">
        <v>28</v>
      </c>
      <c r="W283" s="113">
        <v>16.600000000000001</v>
      </c>
      <c r="X283" s="113"/>
      <c r="Y283" s="113"/>
      <c r="Z283" s="191">
        <v>0.88124999999999998</v>
      </c>
      <c r="AA283" s="191">
        <v>0.31805555555555554</v>
      </c>
      <c r="AB283" s="113">
        <v>616</v>
      </c>
      <c r="AC283" s="113">
        <v>568.5</v>
      </c>
      <c r="AD283" s="113">
        <v>92</v>
      </c>
      <c r="AE283" s="113">
        <v>47.5</v>
      </c>
      <c r="AF283" s="113"/>
      <c r="AG283" s="192">
        <v>12.5</v>
      </c>
      <c r="AH283" s="192">
        <v>83.5</v>
      </c>
      <c r="AI283" s="192">
        <v>9.5</v>
      </c>
      <c r="AJ283" s="192">
        <v>1.7</v>
      </c>
      <c r="AK283" s="192">
        <v>44.9</v>
      </c>
      <c r="AL283" s="192">
        <v>23.8</v>
      </c>
      <c r="AM283" s="192">
        <v>29.6</v>
      </c>
      <c r="AN283" s="192">
        <v>67</v>
      </c>
      <c r="AO283" s="192">
        <v>21</v>
      </c>
      <c r="AP283" s="193">
        <v>2</v>
      </c>
      <c r="AQ283" s="192">
        <v>81</v>
      </c>
      <c r="AR283" s="192">
        <v>8.5</v>
      </c>
      <c r="AS283" s="113">
        <v>96.6</v>
      </c>
      <c r="AT283" s="113">
        <v>68.7</v>
      </c>
      <c r="AU283" s="98">
        <v>2.2163588390501321</v>
      </c>
      <c r="AV283" s="98">
        <v>2.4274406332453826</v>
      </c>
      <c r="AW283" s="113">
        <v>5</v>
      </c>
      <c r="AX283" s="113">
        <v>0.5</v>
      </c>
      <c r="AY283" s="113">
        <v>0.1</v>
      </c>
      <c r="AZ283" s="113">
        <v>3</v>
      </c>
      <c r="BA283" s="113">
        <v>0</v>
      </c>
      <c r="BB283" s="113">
        <v>4</v>
      </c>
      <c r="BC283" s="113">
        <v>21</v>
      </c>
      <c r="BD283" s="113">
        <v>28</v>
      </c>
      <c r="BE283" s="173">
        <v>16.100000000000001</v>
      </c>
      <c r="BF283" s="113">
        <v>41.5</v>
      </c>
      <c r="BG283" s="113">
        <v>3</v>
      </c>
      <c r="BH283" s="113">
        <v>6.8</v>
      </c>
      <c r="BI283" s="113">
        <v>1.4</v>
      </c>
      <c r="BJ283" s="113">
        <v>3.6</v>
      </c>
      <c r="BK283" s="113">
        <v>2.2999999999999998</v>
      </c>
      <c r="BL283" s="113">
        <v>3.1</v>
      </c>
      <c r="BM283" s="113">
        <v>10</v>
      </c>
      <c r="BN283" s="113">
        <v>1.1000000000000001</v>
      </c>
      <c r="BO283" s="113">
        <v>89</v>
      </c>
      <c r="BP283" s="113">
        <v>96.8</v>
      </c>
      <c r="BQ283" s="113">
        <v>0</v>
      </c>
      <c r="BR283" s="113">
        <v>67</v>
      </c>
      <c r="BS283" s="113">
        <v>108</v>
      </c>
      <c r="BT283" s="113">
        <v>30</v>
      </c>
      <c r="BU283" s="113">
        <v>1.1000000000000001</v>
      </c>
      <c r="BV283" s="113">
        <v>46.7</v>
      </c>
      <c r="BW283" s="113">
        <v>18.8</v>
      </c>
      <c r="BX283" s="113">
        <v>4</v>
      </c>
      <c r="BY283" s="113">
        <v>37.6</v>
      </c>
      <c r="BZ283" s="113">
        <v>100</v>
      </c>
      <c r="CA283" s="113">
        <v>37.6</v>
      </c>
      <c r="CB283" s="113">
        <v>100</v>
      </c>
      <c r="CC283" s="113"/>
      <c r="CD283" s="113"/>
      <c r="CE283" s="113"/>
      <c r="CF283" s="113"/>
      <c r="CG283" s="186"/>
      <c r="CH283" s="186"/>
      <c r="CI283" s="113">
        <v>10</v>
      </c>
      <c r="CJ283" s="113">
        <v>10</v>
      </c>
      <c r="CK283" s="173">
        <v>0</v>
      </c>
    </row>
    <row r="284" spans="1:89" x14ac:dyDescent="0.2">
      <c r="A284" s="184">
        <v>288</v>
      </c>
      <c r="B284" s="36">
        <v>288</v>
      </c>
      <c r="C284" t="s">
        <v>940</v>
      </c>
      <c r="D284" s="185" t="s">
        <v>941</v>
      </c>
      <c r="E284" s="186">
        <v>5</v>
      </c>
      <c r="F284" s="187"/>
      <c r="G284" s="187"/>
      <c r="H284" s="187"/>
      <c r="I284" s="188" t="s">
        <v>95</v>
      </c>
      <c r="J284" s="188" t="s">
        <v>139</v>
      </c>
      <c r="K284" s="188" t="s">
        <v>337</v>
      </c>
      <c r="L284" s="188" t="s">
        <v>337</v>
      </c>
      <c r="M284" s="188" t="s">
        <v>337</v>
      </c>
      <c r="N284" s="188" t="s">
        <v>337</v>
      </c>
      <c r="O284" s="188" t="s">
        <v>337</v>
      </c>
      <c r="P284" s="189">
        <v>43853</v>
      </c>
      <c r="Q284" s="189" t="s">
        <v>88</v>
      </c>
      <c r="R284" s="194" t="s">
        <v>942</v>
      </c>
      <c r="S284" s="190">
        <v>5</v>
      </c>
      <c r="T284" s="113" t="s">
        <v>98</v>
      </c>
      <c r="U284" s="113">
        <v>107</v>
      </c>
      <c r="V284" s="113">
        <v>22</v>
      </c>
      <c r="W284" s="113">
        <v>19.2</v>
      </c>
      <c r="X284" s="113"/>
      <c r="Y284" s="113"/>
      <c r="Z284" s="191">
        <v>0.84375</v>
      </c>
      <c r="AA284" s="191">
        <v>0.29583333333333334</v>
      </c>
      <c r="AB284" s="113">
        <v>651.29999999999995</v>
      </c>
      <c r="AC284" s="113">
        <v>607</v>
      </c>
      <c r="AD284" s="113">
        <v>93</v>
      </c>
      <c r="AE284" s="113">
        <v>44.3</v>
      </c>
      <c r="AF284" s="113"/>
      <c r="AG284" s="192">
        <v>15.3</v>
      </c>
      <c r="AH284" s="192">
        <v>91.3</v>
      </c>
      <c r="AI284" s="192">
        <v>6.8</v>
      </c>
      <c r="AJ284" s="192">
        <v>4</v>
      </c>
      <c r="AK284" s="192">
        <v>47.5</v>
      </c>
      <c r="AL284" s="192">
        <v>18.2</v>
      </c>
      <c r="AM284" s="192">
        <v>30.2</v>
      </c>
      <c r="AN284" s="192">
        <v>78</v>
      </c>
      <c r="AO284" s="192">
        <v>32</v>
      </c>
      <c r="AP284" s="193">
        <v>2.9</v>
      </c>
      <c r="AQ284" s="192">
        <v>172</v>
      </c>
      <c r="AR284" s="192">
        <v>17</v>
      </c>
      <c r="AS284" s="113">
        <v>108.2</v>
      </c>
      <c r="AT284" s="113">
        <v>65.7</v>
      </c>
      <c r="AU284" s="98">
        <v>3.1630971993410215</v>
      </c>
      <c r="AV284" s="98">
        <v>3.4497528830313016</v>
      </c>
      <c r="AW284" s="113">
        <v>170</v>
      </c>
      <c r="AX284" s="113">
        <v>16.7</v>
      </c>
      <c r="AY284" s="113">
        <v>7.3</v>
      </c>
      <c r="AZ284" s="113">
        <v>5</v>
      </c>
      <c r="BA284" s="113">
        <v>0</v>
      </c>
      <c r="BB284" s="113">
        <v>1</v>
      </c>
      <c r="BC284" s="113">
        <v>2</v>
      </c>
      <c r="BD284" s="113">
        <v>8</v>
      </c>
      <c r="BE284" s="173">
        <v>11.1</v>
      </c>
      <c r="BF284" s="113">
        <v>13.7</v>
      </c>
      <c r="BG284" s="113">
        <v>0.8</v>
      </c>
      <c r="BH284" s="113">
        <v>1</v>
      </c>
      <c r="BI284" s="113">
        <v>0.7</v>
      </c>
      <c r="BJ284" s="113">
        <v>0.5</v>
      </c>
      <c r="BK284" s="113">
        <v>1</v>
      </c>
      <c r="BL284" s="113">
        <v>0.6</v>
      </c>
      <c r="BM284" s="113">
        <v>6</v>
      </c>
      <c r="BN284" s="113">
        <v>0.6</v>
      </c>
      <c r="BO284" s="113">
        <v>91</v>
      </c>
      <c r="BP284" s="113">
        <v>96.9</v>
      </c>
      <c r="BQ284" s="113">
        <v>0</v>
      </c>
      <c r="BR284" s="113">
        <v>80</v>
      </c>
      <c r="BS284" s="113">
        <v>115</v>
      </c>
      <c r="BT284" s="113">
        <v>61</v>
      </c>
      <c r="BU284" s="113">
        <v>1.7</v>
      </c>
      <c r="BV284" s="113">
        <v>58.6</v>
      </c>
      <c r="BW284" s="113">
        <v>6.6</v>
      </c>
      <c r="BX284" s="113">
        <v>3.7</v>
      </c>
      <c r="BY284" s="113">
        <v>100</v>
      </c>
      <c r="BZ284" s="113">
        <v>100</v>
      </c>
      <c r="CA284" s="113">
        <v>100</v>
      </c>
      <c r="CB284" s="113">
        <v>100</v>
      </c>
      <c r="CC284" s="113"/>
      <c r="CD284" s="113"/>
      <c r="CE284" s="113"/>
      <c r="CF284" s="113"/>
      <c r="CG284" s="186"/>
      <c r="CH284" s="186"/>
      <c r="CI284" s="113">
        <v>8</v>
      </c>
      <c r="CJ284" s="113">
        <v>5</v>
      </c>
      <c r="CK284" s="113">
        <v>8</v>
      </c>
    </row>
    <row r="285" spans="1:89" x14ac:dyDescent="0.2">
      <c r="A285" s="184">
        <v>289</v>
      </c>
      <c r="B285" s="36">
        <v>289</v>
      </c>
      <c r="C285" t="s">
        <v>943</v>
      </c>
      <c r="D285" s="185" t="s">
        <v>944</v>
      </c>
      <c r="E285" s="186">
        <v>13</v>
      </c>
      <c r="F285" s="187"/>
      <c r="G285" s="187"/>
      <c r="H285" s="187"/>
      <c r="I285" s="188" t="s">
        <v>235</v>
      </c>
      <c r="J285" s="188" t="s">
        <v>96</v>
      </c>
      <c r="K285" s="188" t="s">
        <v>337</v>
      </c>
      <c r="L285" s="188" t="s">
        <v>337</v>
      </c>
      <c r="M285" s="188" t="s">
        <v>337</v>
      </c>
      <c r="N285" s="188" t="s">
        <v>337</v>
      </c>
      <c r="O285" s="188" t="s">
        <v>337</v>
      </c>
      <c r="P285" s="189">
        <v>43847</v>
      </c>
      <c r="Q285" s="189" t="s">
        <v>88</v>
      </c>
      <c r="R285" s="194" t="s">
        <v>945</v>
      </c>
      <c r="S285" s="190">
        <v>13</v>
      </c>
      <c r="T285" s="113" t="s">
        <v>98</v>
      </c>
      <c r="U285" s="113">
        <v>178</v>
      </c>
      <c r="V285" s="113">
        <v>65</v>
      </c>
      <c r="W285" s="113">
        <v>20.5</v>
      </c>
      <c r="X285" s="113"/>
      <c r="Y285" s="113"/>
      <c r="Z285" s="191">
        <v>0.94791666666666663</v>
      </c>
      <c r="AA285" s="191">
        <v>0.31805555555555554</v>
      </c>
      <c r="AB285" s="113">
        <v>530</v>
      </c>
      <c r="AC285" s="113">
        <v>474.5</v>
      </c>
      <c r="AD285" s="113">
        <v>90</v>
      </c>
      <c r="AE285" s="113">
        <v>55.5</v>
      </c>
      <c r="AF285" s="113"/>
      <c r="AG285" s="192">
        <v>4</v>
      </c>
      <c r="AH285" s="192">
        <v>151</v>
      </c>
      <c r="AI285" s="192">
        <v>11.1</v>
      </c>
      <c r="AJ285" s="192">
        <v>8.1999999999999993</v>
      </c>
      <c r="AK285" s="192">
        <v>47.8</v>
      </c>
      <c r="AL285" s="192">
        <v>22.8</v>
      </c>
      <c r="AM285" s="192">
        <v>21.2</v>
      </c>
      <c r="AN285" s="192">
        <v>69</v>
      </c>
      <c r="AO285" s="192">
        <v>33</v>
      </c>
      <c r="AP285" s="193">
        <v>3.7</v>
      </c>
      <c r="AQ285" s="192">
        <v>46</v>
      </c>
      <c r="AR285" s="192">
        <v>5.8</v>
      </c>
      <c r="AS285" s="113">
        <v>90.2</v>
      </c>
      <c r="AT285" s="113">
        <v>70.599999999999994</v>
      </c>
      <c r="AU285" s="98">
        <v>4.1728134878819807</v>
      </c>
      <c r="AV285" s="98">
        <v>4.6406743940990518</v>
      </c>
      <c r="AW285" s="113">
        <v>43</v>
      </c>
      <c r="AX285" s="113">
        <v>5.3</v>
      </c>
      <c r="AY285" s="113">
        <v>1.4</v>
      </c>
      <c r="AZ285" s="113">
        <v>1</v>
      </c>
      <c r="BA285" s="113">
        <v>1</v>
      </c>
      <c r="BB285" s="113">
        <v>1</v>
      </c>
      <c r="BC285" s="113">
        <v>26</v>
      </c>
      <c r="BD285" s="113">
        <v>29</v>
      </c>
      <c r="BE285" s="173">
        <v>15.6</v>
      </c>
      <c r="BF285" s="113">
        <v>24.5</v>
      </c>
      <c r="BG285" s="113">
        <v>3.7</v>
      </c>
      <c r="BH285" s="113">
        <v>7.2</v>
      </c>
      <c r="BI285" s="113">
        <v>2.7</v>
      </c>
      <c r="BJ285" s="113">
        <v>4.2</v>
      </c>
      <c r="BK285" s="113">
        <v>3</v>
      </c>
      <c r="BL285" s="113">
        <v>2.2999999999999998</v>
      </c>
      <c r="BM285" s="113">
        <v>17</v>
      </c>
      <c r="BN285" s="113">
        <v>2.1</v>
      </c>
      <c r="BO285" s="113">
        <v>87</v>
      </c>
      <c r="BP285" s="113">
        <v>95.9</v>
      </c>
      <c r="BQ285" s="113">
        <v>0</v>
      </c>
      <c r="BR285" s="113">
        <v>67</v>
      </c>
      <c r="BS285" s="113">
        <v>107</v>
      </c>
      <c r="BT285" s="113">
        <v>51</v>
      </c>
      <c r="BU285" s="113">
        <v>4.2</v>
      </c>
      <c r="BV285" s="113">
        <v>7.9</v>
      </c>
      <c r="BW285" s="113">
        <v>13.5</v>
      </c>
      <c r="BX285" s="113">
        <v>3.6</v>
      </c>
      <c r="BY285" s="113">
        <v>98.5</v>
      </c>
      <c r="BZ285" s="113">
        <v>99.8</v>
      </c>
      <c r="CA285" s="113">
        <v>98.5</v>
      </c>
      <c r="CB285" s="113">
        <v>99</v>
      </c>
      <c r="CC285" s="113"/>
      <c r="CD285" s="113" t="s">
        <v>78</v>
      </c>
      <c r="CE285" s="113"/>
      <c r="CF285" s="113"/>
      <c r="CG285" s="186"/>
      <c r="CH285" s="186"/>
      <c r="CI285" s="113">
        <v>7</v>
      </c>
      <c r="CJ285" s="113">
        <v>10</v>
      </c>
      <c r="CK285" s="113">
        <v>2</v>
      </c>
    </row>
    <row r="286" spans="1:89" x14ac:dyDescent="0.2">
      <c r="A286" s="184">
        <v>290</v>
      </c>
      <c r="B286" s="36">
        <v>290</v>
      </c>
      <c r="C286" t="s">
        <v>946</v>
      </c>
      <c r="D286" s="185" t="s">
        <v>947</v>
      </c>
      <c r="E286" s="186">
        <v>7</v>
      </c>
      <c r="F286" s="187"/>
      <c r="G286" s="187"/>
      <c r="H286" s="187"/>
      <c r="I286" s="188" t="s">
        <v>87</v>
      </c>
      <c r="J286" s="188" t="s">
        <v>235</v>
      </c>
      <c r="K286" s="188" t="s">
        <v>337</v>
      </c>
      <c r="L286" s="188" t="s">
        <v>337</v>
      </c>
      <c r="M286" s="188" t="s">
        <v>337</v>
      </c>
      <c r="N286" s="188" t="s">
        <v>337</v>
      </c>
      <c r="O286" s="188" t="s">
        <v>337</v>
      </c>
      <c r="P286" s="189">
        <v>43846</v>
      </c>
      <c r="Q286" s="189" t="s">
        <v>88</v>
      </c>
      <c r="R286" s="194" t="s">
        <v>948</v>
      </c>
      <c r="S286" s="190">
        <v>7</v>
      </c>
      <c r="T286" s="113" t="s">
        <v>98</v>
      </c>
      <c r="U286" s="113">
        <v>131</v>
      </c>
      <c r="V286" s="113">
        <v>31</v>
      </c>
      <c r="W286" s="113">
        <v>18.100000000000001</v>
      </c>
      <c r="X286" s="113"/>
      <c r="Y286" s="113"/>
      <c r="Z286" s="191">
        <v>0.93333333333333324</v>
      </c>
      <c r="AA286" s="191">
        <v>0.29236111111111113</v>
      </c>
      <c r="AB286" s="113">
        <v>510</v>
      </c>
      <c r="AC286" s="113">
        <v>499</v>
      </c>
      <c r="AD286" s="113">
        <v>98</v>
      </c>
      <c r="AE286" s="113">
        <v>11</v>
      </c>
      <c r="AF286" s="113"/>
      <c r="AG286" s="192">
        <v>6.5</v>
      </c>
      <c r="AH286" s="192">
        <v>92</v>
      </c>
      <c r="AI286" s="192">
        <v>3.4</v>
      </c>
      <c r="AJ286" s="192">
        <v>0.9</v>
      </c>
      <c r="AK286" s="192">
        <v>50.4</v>
      </c>
      <c r="AL286" s="192">
        <v>25</v>
      </c>
      <c r="AM286" s="192">
        <v>23.7</v>
      </c>
      <c r="AN286" s="192">
        <v>56</v>
      </c>
      <c r="AO286" s="192">
        <v>16</v>
      </c>
      <c r="AP286" s="193">
        <v>1.9</v>
      </c>
      <c r="AQ286" s="192">
        <v>82</v>
      </c>
      <c r="AR286" s="192">
        <v>9.9</v>
      </c>
      <c r="AS286" s="113">
        <v>79.7</v>
      </c>
      <c r="AT286" s="113">
        <v>75.400000000000006</v>
      </c>
      <c r="AU286" s="98">
        <v>1.9238476953907815</v>
      </c>
      <c r="AV286" s="98">
        <v>2.152304609218437</v>
      </c>
      <c r="AW286" s="113">
        <v>226</v>
      </c>
      <c r="AX286" s="113">
        <v>26.6</v>
      </c>
      <c r="AY286" s="113">
        <v>4.4000000000000004</v>
      </c>
      <c r="AZ286" s="113">
        <v>4</v>
      </c>
      <c r="BA286" s="113">
        <v>0</v>
      </c>
      <c r="BB286" s="113">
        <v>4</v>
      </c>
      <c r="BC286" s="113">
        <v>7</v>
      </c>
      <c r="BD286" s="113">
        <v>15</v>
      </c>
      <c r="BE286" s="113">
        <v>19</v>
      </c>
      <c r="BF286" s="113">
        <v>18</v>
      </c>
      <c r="BG286" s="113">
        <v>1.8</v>
      </c>
      <c r="BH286" s="113">
        <v>2.5</v>
      </c>
      <c r="BI286" s="113">
        <v>1.6</v>
      </c>
      <c r="BJ286" s="113">
        <v>2</v>
      </c>
      <c r="BK286" s="113">
        <v>1.5</v>
      </c>
      <c r="BL286" s="113">
        <v>1.8</v>
      </c>
      <c r="BM286" s="113">
        <v>7</v>
      </c>
      <c r="BN286" s="113">
        <v>0.8</v>
      </c>
      <c r="BO286" s="113">
        <v>91</v>
      </c>
      <c r="BP286" s="113">
        <v>97.8</v>
      </c>
      <c r="BQ286" s="113">
        <v>0</v>
      </c>
      <c r="BR286" s="113">
        <v>74</v>
      </c>
      <c r="BS286" s="113">
        <v>118</v>
      </c>
      <c r="BT286" s="113">
        <v>55</v>
      </c>
      <c r="BU286" s="113">
        <v>15.2</v>
      </c>
      <c r="BV286" s="113">
        <v>53</v>
      </c>
      <c r="BW286" s="113">
        <v>10</v>
      </c>
      <c r="BX286" s="113">
        <v>4.4000000000000004</v>
      </c>
      <c r="BY286" s="113">
        <v>98.6</v>
      </c>
      <c r="BZ286" s="113">
        <v>99.5</v>
      </c>
      <c r="CA286" s="113">
        <v>100</v>
      </c>
      <c r="CB286" s="113">
        <v>98.6</v>
      </c>
      <c r="CC286" s="113"/>
      <c r="CD286" s="113"/>
      <c r="CE286" s="113"/>
      <c r="CF286" s="113"/>
      <c r="CG286" s="186"/>
      <c r="CH286" s="186"/>
      <c r="CI286" s="113">
        <v>10</v>
      </c>
      <c r="CJ286" s="113">
        <v>10</v>
      </c>
      <c r="CK286" s="173">
        <v>0</v>
      </c>
    </row>
    <row r="287" spans="1:89" x14ac:dyDescent="0.2">
      <c r="A287" s="184">
        <v>291</v>
      </c>
      <c r="B287" s="36">
        <v>291</v>
      </c>
      <c r="C287" t="s">
        <v>949</v>
      </c>
      <c r="D287" s="185" t="s">
        <v>950</v>
      </c>
      <c r="E287" s="186">
        <v>8</v>
      </c>
      <c r="F287" s="187"/>
      <c r="G287" s="187"/>
      <c r="H287" s="187"/>
      <c r="I287" s="188" t="s">
        <v>235</v>
      </c>
      <c r="J287" s="188" t="s">
        <v>94</v>
      </c>
      <c r="K287" s="188" t="s">
        <v>115</v>
      </c>
      <c r="L287" s="188" t="s">
        <v>96</v>
      </c>
      <c r="M287" s="188" t="s">
        <v>337</v>
      </c>
      <c r="N287" s="188" t="s">
        <v>337</v>
      </c>
      <c r="O287" s="188" t="s">
        <v>337</v>
      </c>
      <c r="P287" s="189">
        <v>43838</v>
      </c>
      <c r="Q287" s="189" t="s">
        <v>88</v>
      </c>
      <c r="R287" s="194" t="s">
        <v>951</v>
      </c>
      <c r="S287" s="190">
        <v>8</v>
      </c>
      <c r="T287" s="113" t="s">
        <v>98</v>
      </c>
      <c r="U287" s="113">
        <v>126</v>
      </c>
      <c r="V287" s="113">
        <v>26</v>
      </c>
      <c r="W287" s="113">
        <v>16.399999999999999</v>
      </c>
      <c r="X287" s="113"/>
      <c r="Y287" s="113"/>
      <c r="Z287" s="191">
        <v>0.81874999999999998</v>
      </c>
      <c r="AA287" s="191">
        <v>0.30416666666666664</v>
      </c>
      <c r="AB287" s="113">
        <v>698.5</v>
      </c>
      <c r="AC287" s="113">
        <v>673</v>
      </c>
      <c r="AD287" s="113">
        <v>96</v>
      </c>
      <c r="AE287" s="113">
        <v>25.5</v>
      </c>
      <c r="AF287" s="113"/>
      <c r="AG287" s="192">
        <v>0</v>
      </c>
      <c r="AH287" s="192">
        <v>49.5</v>
      </c>
      <c r="AI287" s="192">
        <v>3.7</v>
      </c>
      <c r="AJ287" s="192">
        <v>2.9</v>
      </c>
      <c r="AK287" s="192">
        <v>56.2</v>
      </c>
      <c r="AL287" s="192">
        <v>17.5</v>
      </c>
      <c r="AM287" s="192">
        <v>23.5</v>
      </c>
      <c r="AN287" s="192">
        <v>81</v>
      </c>
      <c r="AO287" s="192">
        <v>24</v>
      </c>
      <c r="AP287" s="193">
        <v>2.1</v>
      </c>
      <c r="AQ287" s="192">
        <v>256</v>
      </c>
      <c r="AR287" s="192">
        <v>22.8</v>
      </c>
      <c r="AS287" s="113">
        <v>104.5</v>
      </c>
      <c r="AT287" s="113">
        <v>73.7</v>
      </c>
      <c r="AU287" s="98">
        <v>2.1396731054977711</v>
      </c>
      <c r="AV287" s="98">
        <v>2.3268945022288263</v>
      </c>
      <c r="AW287" s="113">
        <v>103</v>
      </c>
      <c r="AX287" s="113">
        <v>9.1</v>
      </c>
      <c r="AY287" s="113">
        <v>4.4000000000000004</v>
      </c>
      <c r="AZ287" s="113">
        <v>3</v>
      </c>
      <c r="BA287" s="113">
        <v>0</v>
      </c>
      <c r="BB287" s="113">
        <v>4</v>
      </c>
      <c r="BC287" s="113">
        <v>72</v>
      </c>
      <c r="BD287" s="113">
        <v>79</v>
      </c>
      <c r="BE287" s="173">
        <v>10.3</v>
      </c>
      <c r="BF287" s="113">
        <v>19.7</v>
      </c>
      <c r="BG287" s="113">
        <v>7</v>
      </c>
      <c r="BH287" s="113">
        <v>8</v>
      </c>
      <c r="BI287" s="113">
        <v>6.8</v>
      </c>
      <c r="BJ287" s="113">
        <v>6.9</v>
      </c>
      <c r="BK287" s="113">
        <v>7.3</v>
      </c>
      <c r="BL287" s="113">
        <v>6.7</v>
      </c>
      <c r="BM287" s="113">
        <v>34</v>
      </c>
      <c r="BN287" s="113">
        <v>3</v>
      </c>
      <c r="BO287" s="113">
        <v>90</v>
      </c>
      <c r="BP287" s="113">
        <v>95.5</v>
      </c>
      <c r="BQ287" s="113">
        <v>0</v>
      </c>
      <c r="BR287" s="113">
        <v>105</v>
      </c>
      <c r="BS287" s="113">
        <v>140</v>
      </c>
      <c r="BT287" s="113">
        <v>74</v>
      </c>
      <c r="BU287" s="113">
        <v>143.19999999999999</v>
      </c>
      <c r="BV287" s="113">
        <v>14.1</v>
      </c>
      <c r="BW287" s="113">
        <v>3.9</v>
      </c>
      <c r="BX287" s="113">
        <v>3.4</v>
      </c>
      <c r="BY287" s="113">
        <v>95.9</v>
      </c>
      <c r="BZ287" s="113">
        <v>99.7</v>
      </c>
      <c r="CA287" s="113">
        <v>95.9</v>
      </c>
      <c r="CB287" s="113">
        <v>95.9</v>
      </c>
      <c r="CC287" s="113"/>
      <c r="CD287" s="113"/>
      <c r="CE287" s="113"/>
      <c r="CF287" s="113"/>
      <c r="CG287" s="186"/>
      <c r="CH287" s="186"/>
      <c r="CI287" s="113" t="s">
        <v>129</v>
      </c>
      <c r="CJ287" s="113">
        <v>7</v>
      </c>
      <c r="CK287" s="113">
        <v>3</v>
      </c>
    </row>
    <row r="288" spans="1:89" x14ac:dyDescent="0.2">
      <c r="A288" s="184">
        <v>292</v>
      </c>
      <c r="B288" s="36">
        <v>292</v>
      </c>
      <c r="C288" t="s">
        <v>952</v>
      </c>
      <c r="D288" s="185" t="s">
        <v>953</v>
      </c>
      <c r="E288" s="186">
        <v>12</v>
      </c>
      <c r="F288" s="187"/>
      <c r="G288" s="187"/>
      <c r="H288" s="187"/>
      <c r="I288" s="188" t="s">
        <v>87</v>
      </c>
      <c r="J288" s="188" t="s">
        <v>93</v>
      </c>
      <c r="K288" s="188" t="s">
        <v>94</v>
      </c>
      <c r="L288" s="188" t="s">
        <v>337</v>
      </c>
      <c r="M288" s="188" t="s">
        <v>337</v>
      </c>
      <c r="N288" s="188" t="s">
        <v>337</v>
      </c>
      <c r="O288" s="188" t="s">
        <v>337</v>
      </c>
      <c r="P288" s="189">
        <v>43837</v>
      </c>
      <c r="Q288" s="189" t="s">
        <v>88</v>
      </c>
      <c r="R288" s="194" t="s">
        <v>954</v>
      </c>
      <c r="S288" s="190">
        <v>12</v>
      </c>
      <c r="T288" s="113" t="s">
        <v>98</v>
      </c>
      <c r="U288" s="113">
        <v>156</v>
      </c>
      <c r="V288" s="113">
        <v>52</v>
      </c>
      <c r="W288" s="113">
        <v>21.4</v>
      </c>
      <c r="X288" s="113"/>
      <c r="Y288" s="113"/>
      <c r="Z288" s="191">
        <v>0.89513888888888893</v>
      </c>
      <c r="AA288" s="191">
        <v>0.3215277777777778</v>
      </c>
      <c r="AB288" s="113">
        <v>588</v>
      </c>
      <c r="AC288" s="113">
        <v>443</v>
      </c>
      <c r="AD288" s="113">
        <v>75</v>
      </c>
      <c r="AE288" s="113">
        <v>145</v>
      </c>
      <c r="AF288" s="113"/>
      <c r="AG288" s="192">
        <v>26</v>
      </c>
      <c r="AH288" s="192">
        <v>53.5</v>
      </c>
      <c r="AI288" s="192">
        <v>27.9</v>
      </c>
      <c r="AJ288" s="192">
        <v>6.4</v>
      </c>
      <c r="AK288" s="192">
        <v>35.9</v>
      </c>
      <c r="AL288" s="192">
        <v>30</v>
      </c>
      <c r="AM288" s="192">
        <v>27.7</v>
      </c>
      <c r="AN288" s="192">
        <v>70</v>
      </c>
      <c r="AO288" s="192">
        <v>24</v>
      </c>
      <c r="AP288" s="193">
        <v>2.4</v>
      </c>
      <c r="AQ288" s="192">
        <v>33</v>
      </c>
      <c r="AR288" s="192">
        <v>4.5</v>
      </c>
      <c r="AS288" s="113">
        <v>97.7</v>
      </c>
      <c r="AT288" s="113">
        <v>65.900000000000006</v>
      </c>
      <c r="AU288" s="98">
        <v>3.2505643340857788</v>
      </c>
      <c r="AV288" s="98">
        <v>3.5756207674943568</v>
      </c>
      <c r="AW288" s="113">
        <v>29</v>
      </c>
      <c r="AX288" s="113">
        <v>3.9</v>
      </c>
      <c r="AY288" s="113">
        <v>0.3</v>
      </c>
      <c r="AZ288" s="113">
        <v>2</v>
      </c>
      <c r="BA288" s="113">
        <v>3</v>
      </c>
      <c r="BB288" s="113">
        <v>4</v>
      </c>
      <c r="BC288" s="113">
        <v>12</v>
      </c>
      <c r="BD288" s="113">
        <v>21</v>
      </c>
      <c r="BE288" s="173">
        <v>17.100000000000001</v>
      </c>
      <c r="BF288" s="113">
        <v>41.4</v>
      </c>
      <c r="BG288" s="113">
        <v>2.8</v>
      </c>
      <c r="BH288" s="113">
        <v>3.9</v>
      </c>
      <c r="BI288" s="113">
        <v>2.4</v>
      </c>
      <c r="BJ288" s="113">
        <v>4.5999999999999996</v>
      </c>
      <c r="BK288" s="113">
        <v>1.8</v>
      </c>
      <c r="BL288" s="113">
        <v>1.9</v>
      </c>
      <c r="BM288" s="113">
        <v>20</v>
      </c>
      <c r="BN288" s="113">
        <v>2.4</v>
      </c>
      <c r="BO288" s="113">
        <v>89</v>
      </c>
      <c r="BP288" s="113">
        <v>95.2</v>
      </c>
      <c r="BQ288" s="113">
        <v>0</v>
      </c>
      <c r="BR288" s="113">
        <v>81</v>
      </c>
      <c r="BS288" s="113">
        <v>121</v>
      </c>
      <c r="BT288" s="113">
        <v>59</v>
      </c>
      <c r="BU288" s="113">
        <v>156.6</v>
      </c>
      <c r="BV288" s="113">
        <v>52.1</v>
      </c>
      <c r="BW288" s="113">
        <v>13.7</v>
      </c>
      <c r="BX288" s="113">
        <v>4</v>
      </c>
      <c r="BY288" s="113">
        <v>97.6</v>
      </c>
      <c r="BZ288" s="113">
        <v>99.8</v>
      </c>
      <c r="CA288" s="113">
        <v>97.6</v>
      </c>
      <c r="CB288" s="113">
        <v>100</v>
      </c>
      <c r="CC288" s="113"/>
      <c r="CD288" s="113"/>
      <c r="CE288" s="113"/>
      <c r="CF288" s="113"/>
      <c r="CG288" s="186"/>
      <c r="CH288" s="186"/>
      <c r="CI288" s="113">
        <v>8</v>
      </c>
      <c r="CJ288" s="113">
        <v>10</v>
      </c>
      <c r="CK288" s="113">
        <v>5</v>
      </c>
    </row>
    <row r="289" spans="1:89" x14ac:dyDescent="0.2">
      <c r="A289" s="184">
        <v>293</v>
      </c>
      <c r="B289" s="36">
        <v>293</v>
      </c>
      <c r="C289" t="s">
        <v>955</v>
      </c>
      <c r="D289" s="185" t="s">
        <v>956</v>
      </c>
      <c r="E289" s="186">
        <v>7</v>
      </c>
      <c r="F289" s="187"/>
      <c r="G289" s="187"/>
      <c r="H289" s="187"/>
      <c r="I289" s="188" t="s">
        <v>115</v>
      </c>
      <c r="J289" s="188" t="s">
        <v>139</v>
      </c>
      <c r="K289" s="188" t="s">
        <v>95</v>
      </c>
      <c r="L289" s="188" t="s">
        <v>337</v>
      </c>
      <c r="M289" s="188" t="s">
        <v>337</v>
      </c>
      <c r="N289" s="188" t="s">
        <v>337</v>
      </c>
      <c r="O289" s="188" t="s">
        <v>337</v>
      </c>
      <c r="P289" s="189">
        <v>43833</v>
      </c>
      <c r="Q289" s="189" t="s">
        <v>88</v>
      </c>
      <c r="R289" s="194" t="s">
        <v>957</v>
      </c>
      <c r="S289" s="190">
        <v>7</v>
      </c>
      <c r="T289" s="113" t="s">
        <v>90</v>
      </c>
      <c r="U289" s="113">
        <v>111</v>
      </c>
      <c r="V289" s="113">
        <v>21</v>
      </c>
      <c r="W289" s="113">
        <v>17</v>
      </c>
      <c r="X289" s="113"/>
      <c r="Y289" s="113"/>
      <c r="Z289" s="191">
        <v>0.92361111111111116</v>
      </c>
      <c r="AA289" s="191">
        <v>0.34583333333333338</v>
      </c>
      <c r="AB289" s="113">
        <v>608.5</v>
      </c>
      <c r="AC289" s="113">
        <v>528</v>
      </c>
      <c r="AD289" s="113">
        <v>87</v>
      </c>
      <c r="AE289" s="113">
        <v>80.5</v>
      </c>
      <c r="AF289" s="113"/>
      <c r="AG289" s="192">
        <v>35.5</v>
      </c>
      <c r="AH289" s="192">
        <v>86.5</v>
      </c>
      <c r="AI289" s="192">
        <v>13.2</v>
      </c>
      <c r="AJ289" s="192">
        <v>8</v>
      </c>
      <c r="AK289" s="192">
        <v>49.3</v>
      </c>
      <c r="AL289" s="192">
        <v>12.6</v>
      </c>
      <c r="AM289" s="192">
        <v>30</v>
      </c>
      <c r="AN289" s="192">
        <v>98</v>
      </c>
      <c r="AO289" s="192">
        <v>44</v>
      </c>
      <c r="AP289" s="193">
        <v>4.3</v>
      </c>
      <c r="AQ289" s="192">
        <v>97</v>
      </c>
      <c r="AR289" s="192">
        <v>11</v>
      </c>
      <c r="AS289" s="113">
        <v>128</v>
      </c>
      <c r="AT289" s="113">
        <v>61.9</v>
      </c>
      <c r="AU289" s="98">
        <v>5</v>
      </c>
      <c r="AV289" s="98">
        <v>5.4886363636363633</v>
      </c>
      <c r="AW289" s="113">
        <v>18</v>
      </c>
      <c r="AX289" s="113">
        <v>2</v>
      </c>
      <c r="AY289" s="113">
        <v>0.6</v>
      </c>
      <c r="AZ289" s="113">
        <v>3</v>
      </c>
      <c r="BA289" s="113">
        <v>0</v>
      </c>
      <c r="BB289" s="113">
        <v>8</v>
      </c>
      <c r="BC289" s="113">
        <v>36</v>
      </c>
      <c r="BD289" s="113">
        <v>47</v>
      </c>
      <c r="BE289" s="173">
        <v>13.8</v>
      </c>
      <c r="BF289" s="113">
        <v>25.8</v>
      </c>
      <c r="BG289" s="113">
        <v>5.3</v>
      </c>
      <c r="BH289" s="113">
        <v>11.7</v>
      </c>
      <c r="BI289" s="113">
        <v>2.6</v>
      </c>
      <c r="BJ289" s="113">
        <v>5.3</v>
      </c>
      <c r="BK289" s="113">
        <v>5.3</v>
      </c>
      <c r="BL289" s="113">
        <v>6.1</v>
      </c>
      <c r="BM289" s="113">
        <v>8</v>
      </c>
      <c r="BN289" s="113">
        <v>0.9</v>
      </c>
      <c r="BO289" s="113">
        <v>83</v>
      </c>
      <c r="BP289" s="113">
        <v>96.8</v>
      </c>
      <c r="BQ289" s="113">
        <v>0.1</v>
      </c>
      <c r="BR289" s="113">
        <v>78</v>
      </c>
      <c r="BS289" s="113">
        <v>112</v>
      </c>
      <c r="BT289" s="113">
        <v>55</v>
      </c>
      <c r="BU289" s="113">
        <v>28.8</v>
      </c>
      <c r="BV289" s="113">
        <v>17.3</v>
      </c>
      <c r="BW289" s="113">
        <v>12</v>
      </c>
      <c r="BX289" s="113">
        <v>3.4</v>
      </c>
      <c r="BY289" s="113">
        <v>72.7</v>
      </c>
      <c r="BZ289" s="113">
        <v>84</v>
      </c>
      <c r="CA289" s="113">
        <v>72.7</v>
      </c>
      <c r="CB289" s="113">
        <v>100</v>
      </c>
      <c r="CC289" s="113"/>
      <c r="CD289" s="113" t="s">
        <v>78</v>
      </c>
      <c r="CE289" s="113"/>
      <c r="CF289" s="113"/>
      <c r="CG289" s="186"/>
      <c r="CH289" s="186"/>
      <c r="CI289" s="113">
        <v>10</v>
      </c>
      <c r="CJ289" s="113">
        <v>10</v>
      </c>
      <c r="CK289" s="173">
        <v>0</v>
      </c>
    </row>
    <row r="290" spans="1:89" x14ac:dyDescent="0.2">
      <c r="A290" s="184">
        <v>294</v>
      </c>
      <c r="B290" s="36">
        <v>294</v>
      </c>
      <c r="C290" t="s">
        <v>180</v>
      </c>
      <c r="D290" s="185" t="s">
        <v>181</v>
      </c>
      <c r="E290" s="186">
        <v>12</v>
      </c>
      <c r="F290" s="187"/>
      <c r="G290" s="187"/>
      <c r="H290" s="187"/>
      <c r="I290" s="188" t="s">
        <v>1827</v>
      </c>
      <c r="J290" s="188" t="s">
        <v>337</v>
      </c>
      <c r="K290" s="188" t="s">
        <v>337</v>
      </c>
      <c r="L290" s="188" t="s">
        <v>337</v>
      </c>
      <c r="M290" s="188" t="s">
        <v>337</v>
      </c>
      <c r="N290" s="188" t="s">
        <v>337</v>
      </c>
      <c r="O290" s="188" t="s">
        <v>337</v>
      </c>
      <c r="P290" s="189">
        <v>43833</v>
      </c>
      <c r="Q290" s="189" t="s">
        <v>88</v>
      </c>
      <c r="R290" s="194" t="s">
        <v>958</v>
      </c>
      <c r="S290" s="190">
        <v>11</v>
      </c>
      <c r="T290" s="113" t="s">
        <v>98</v>
      </c>
      <c r="U290" s="113">
        <v>145</v>
      </c>
      <c r="V290" s="113">
        <v>35</v>
      </c>
      <c r="W290" s="113">
        <v>16.600000000000001</v>
      </c>
      <c r="X290" s="113"/>
      <c r="Y290" s="113"/>
      <c r="Z290" s="191">
        <v>0.97916666666666663</v>
      </c>
      <c r="AA290" s="191">
        <v>0.35694444444444445</v>
      </c>
      <c r="AB290" s="113">
        <v>536.5</v>
      </c>
      <c r="AC290" s="113">
        <v>503.5</v>
      </c>
      <c r="AD290" s="113">
        <v>94</v>
      </c>
      <c r="AE290" s="113">
        <v>33</v>
      </c>
      <c r="AF290" s="113"/>
      <c r="AG290" s="192">
        <v>8</v>
      </c>
      <c r="AH290" s="192">
        <v>156</v>
      </c>
      <c r="AI290" s="192">
        <v>7.5</v>
      </c>
      <c r="AJ290" s="192">
        <v>1.4</v>
      </c>
      <c r="AK290" s="192">
        <v>65.900000000000006</v>
      </c>
      <c r="AL290" s="192">
        <v>11.8</v>
      </c>
      <c r="AM290" s="192">
        <v>20.9</v>
      </c>
      <c r="AN290" s="192">
        <v>50</v>
      </c>
      <c r="AO290" s="192">
        <v>16</v>
      </c>
      <c r="AP290" s="193">
        <v>1.8</v>
      </c>
      <c r="AQ290" s="192">
        <v>156</v>
      </c>
      <c r="AR290" s="192">
        <v>18.600000000000001</v>
      </c>
      <c r="AS290" s="113">
        <v>70.900000000000006</v>
      </c>
      <c r="AT290" s="113">
        <v>77.7</v>
      </c>
      <c r="AU290" s="98">
        <v>1.9066534260178749</v>
      </c>
      <c r="AV290" s="98">
        <v>2.1211519364448859</v>
      </c>
      <c r="AW290" s="113">
        <v>10</v>
      </c>
      <c r="AX290" s="113">
        <v>1.2</v>
      </c>
      <c r="AY290" s="113">
        <v>0.5</v>
      </c>
      <c r="AZ290" s="113">
        <v>5</v>
      </c>
      <c r="BA290" s="113">
        <v>0</v>
      </c>
      <c r="BB290" s="113">
        <v>3</v>
      </c>
      <c r="BC290" s="113">
        <v>75</v>
      </c>
      <c r="BD290" s="113">
        <v>83</v>
      </c>
      <c r="BE290" s="173">
        <v>14.7</v>
      </c>
      <c r="BF290" s="113">
        <v>29.3</v>
      </c>
      <c r="BG290" s="113">
        <v>9.9</v>
      </c>
      <c r="BH290" s="113">
        <v>11.4</v>
      </c>
      <c r="BI290" s="113">
        <v>9.5</v>
      </c>
      <c r="BJ290" s="113">
        <v>11.1</v>
      </c>
      <c r="BK290" s="113">
        <v>5.8</v>
      </c>
      <c r="BL290" s="113">
        <v>13</v>
      </c>
      <c r="BM290" s="113">
        <v>10</v>
      </c>
      <c r="BN290" s="113">
        <v>1.2</v>
      </c>
      <c r="BO290" s="113">
        <v>92</v>
      </c>
      <c r="BP290" s="113">
        <v>97.9</v>
      </c>
      <c r="BQ290" s="113">
        <v>0</v>
      </c>
      <c r="BR290" s="113">
        <v>63</v>
      </c>
      <c r="BS290" s="113">
        <v>105</v>
      </c>
      <c r="BT290" s="113">
        <v>49</v>
      </c>
      <c r="BU290" s="113">
        <v>82.6</v>
      </c>
      <c r="BV290" s="113">
        <v>82.3</v>
      </c>
      <c r="BW290" s="113">
        <v>5.7</v>
      </c>
      <c r="BX290" s="113">
        <v>3.4</v>
      </c>
      <c r="BY290" s="113">
        <v>62</v>
      </c>
      <c r="BZ290" s="113">
        <v>99.9</v>
      </c>
      <c r="CA290" s="113">
        <v>62</v>
      </c>
      <c r="CB290" s="113">
        <v>100</v>
      </c>
      <c r="CC290" s="113"/>
      <c r="CD290" s="113"/>
      <c r="CE290" s="113"/>
      <c r="CF290" s="113"/>
      <c r="CG290" s="186"/>
      <c r="CH290" s="186"/>
      <c r="CI290" s="113">
        <v>5</v>
      </c>
      <c r="CJ290" s="113">
        <v>9</v>
      </c>
      <c r="CK290" s="173">
        <v>0</v>
      </c>
    </row>
    <row r="291" spans="1:89" x14ac:dyDescent="0.2">
      <c r="A291" s="184">
        <v>295</v>
      </c>
      <c r="B291" s="36">
        <v>295</v>
      </c>
      <c r="C291" t="s">
        <v>537</v>
      </c>
      <c r="D291" s="185" t="s">
        <v>538</v>
      </c>
      <c r="E291" s="186">
        <v>5</v>
      </c>
      <c r="F291" s="187"/>
      <c r="G291" s="187"/>
      <c r="H291" s="187"/>
      <c r="I291" s="188" t="s">
        <v>93</v>
      </c>
      <c r="J291" s="188" t="s">
        <v>337</v>
      </c>
      <c r="K291" s="188" t="s">
        <v>337</v>
      </c>
      <c r="L291" s="188" t="s">
        <v>337</v>
      </c>
      <c r="M291" s="188" t="s">
        <v>337</v>
      </c>
      <c r="N291" s="188" t="s">
        <v>337</v>
      </c>
      <c r="O291" s="188" t="s">
        <v>337</v>
      </c>
      <c r="P291" s="189">
        <v>43832</v>
      </c>
      <c r="Q291" s="189" t="s">
        <v>88</v>
      </c>
      <c r="R291" s="194" t="s">
        <v>959</v>
      </c>
      <c r="S291" s="190">
        <v>5</v>
      </c>
      <c r="T291" s="113" t="s">
        <v>98</v>
      </c>
      <c r="U291" s="113"/>
      <c r="V291" s="113"/>
      <c r="W291" s="113"/>
      <c r="X291" s="113"/>
      <c r="Y291" s="113"/>
      <c r="Z291" s="191">
        <v>0.88124999999999998</v>
      </c>
      <c r="AA291" s="191">
        <v>0.36736111111111108</v>
      </c>
      <c r="AB291" s="113">
        <v>687.9</v>
      </c>
      <c r="AC291" s="113">
        <v>667.4</v>
      </c>
      <c r="AD291" s="113">
        <v>97</v>
      </c>
      <c r="AE291" s="113">
        <v>20.5</v>
      </c>
      <c r="AF291" s="113"/>
      <c r="AG291" s="192">
        <v>12.2</v>
      </c>
      <c r="AH291" s="192">
        <v>59.5</v>
      </c>
      <c r="AI291" s="192">
        <v>4.7</v>
      </c>
      <c r="AJ291" s="192">
        <v>4.3</v>
      </c>
      <c r="AK291" s="192">
        <v>48.9</v>
      </c>
      <c r="AL291" s="192">
        <v>19.3</v>
      </c>
      <c r="AM291" s="192">
        <v>27.6</v>
      </c>
      <c r="AN291" s="192">
        <v>81</v>
      </c>
      <c r="AO291" s="192">
        <v>33</v>
      </c>
      <c r="AP291" s="193">
        <v>2.9</v>
      </c>
      <c r="AQ291" s="192">
        <v>144</v>
      </c>
      <c r="AR291" s="192">
        <v>12.9</v>
      </c>
      <c r="AS291" s="113">
        <v>108.6</v>
      </c>
      <c r="AT291" s="113">
        <v>68.2</v>
      </c>
      <c r="AU291" s="98">
        <v>2.9667365897512736</v>
      </c>
      <c r="AV291" s="98">
        <v>3.2274498052142646</v>
      </c>
      <c r="AW291" s="113">
        <v>64</v>
      </c>
      <c r="AX291" s="113">
        <v>5.5</v>
      </c>
      <c r="AY291" s="113">
        <v>3.4</v>
      </c>
      <c r="AZ291" s="113">
        <v>2</v>
      </c>
      <c r="BA291" s="113">
        <v>1</v>
      </c>
      <c r="BB291" s="113">
        <v>0</v>
      </c>
      <c r="BC291" s="113">
        <v>16</v>
      </c>
      <c r="BD291" s="113">
        <v>19</v>
      </c>
      <c r="BE291" s="173">
        <v>8.6</v>
      </c>
      <c r="BF291" s="113">
        <v>30.1</v>
      </c>
      <c r="BG291" s="113">
        <v>1.7</v>
      </c>
      <c r="BH291" s="113">
        <v>5.2</v>
      </c>
      <c r="BI291" s="113">
        <v>0.4</v>
      </c>
      <c r="BJ291" s="113">
        <v>3.8</v>
      </c>
      <c r="BK291" s="113">
        <v>1.4</v>
      </c>
      <c r="BL291" s="113">
        <v>1.5</v>
      </c>
      <c r="BM291" s="113">
        <v>8</v>
      </c>
      <c r="BN291" s="113">
        <v>0.6</v>
      </c>
      <c r="BO291" s="113">
        <v>74</v>
      </c>
      <c r="BP291" s="113">
        <v>96.9</v>
      </c>
      <c r="BQ291" s="113">
        <v>2.8</v>
      </c>
      <c r="BR291" s="113">
        <v>87</v>
      </c>
      <c r="BS291" s="113">
        <v>124</v>
      </c>
      <c r="BT291" s="113">
        <v>64</v>
      </c>
      <c r="BU291" s="113">
        <v>21.6</v>
      </c>
      <c r="BV291" s="113">
        <v>31</v>
      </c>
      <c r="BW291" s="113">
        <v>5.3</v>
      </c>
      <c r="BX291" s="113">
        <v>3.6</v>
      </c>
      <c r="BY291" s="113">
        <v>61.7</v>
      </c>
      <c r="BZ291" s="113">
        <v>99</v>
      </c>
      <c r="CA291" s="113">
        <v>61.7</v>
      </c>
      <c r="CB291" s="113">
        <v>100</v>
      </c>
      <c r="CC291" s="113"/>
      <c r="CD291" s="113"/>
      <c r="CE291" s="113"/>
      <c r="CF291" s="113"/>
      <c r="CG291" s="186"/>
      <c r="CH291" s="186"/>
      <c r="CI291" s="113" t="s">
        <v>129</v>
      </c>
      <c r="CJ291" s="113">
        <v>10</v>
      </c>
      <c r="CK291" s="173">
        <v>0</v>
      </c>
    </row>
    <row r="292" spans="1:89" x14ac:dyDescent="0.2">
      <c r="A292" s="184">
        <v>296</v>
      </c>
      <c r="B292" s="36">
        <v>296</v>
      </c>
      <c r="C292" t="s">
        <v>960</v>
      </c>
      <c r="D292" s="185" t="s">
        <v>961</v>
      </c>
      <c r="E292" s="186">
        <v>9</v>
      </c>
      <c r="F292" s="187" t="s">
        <v>110</v>
      </c>
      <c r="G292" s="187" t="s">
        <v>111</v>
      </c>
      <c r="H292" s="187"/>
      <c r="I292" s="188" t="s">
        <v>235</v>
      </c>
      <c r="J292" s="188" t="s">
        <v>87</v>
      </c>
      <c r="K292" s="188" t="s">
        <v>337</v>
      </c>
      <c r="L292" s="188" t="s">
        <v>337</v>
      </c>
      <c r="M292" s="188" t="s">
        <v>337</v>
      </c>
      <c r="N292" s="188" t="s">
        <v>337</v>
      </c>
      <c r="O292" s="188" t="s">
        <v>337</v>
      </c>
      <c r="P292" s="189">
        <v>44377</v>
      </c>
      <c r="Q292" s="113" t="s">
        <v>88</v>
      </c>
      <c r="R292" s="113" t="s">
        <v>962</v>
      </c>
      <c r="S292" s="190">
        <v>9</v>
      </c>
      <c r="T292" s="113" t="s">
        <v>98</v>
      </c>
      <c r="U292" s="113">
        <v>150</v>
      </c>
      <c r="V292" s="113">
        <v>39</v>
      </c>
      <c r="W292" s="113">
        <v>17.3</v>
      </c>
      <c r="X292" s="113"/>
      <c r="Y292" s="113"/>
      <c r="Z292" s="191">
        <v>0.85277777777777775</v>
      </c>
      <c r="AA292" s="191">
        <v>0.29791666666666666</v>
      </c>
      <c r="AB292" s="113">
        <v>554.70000000000005</v>
      </c>
      <c r="AC292" s="113">
        <v>429.2</v>
      </c>
      <c r="AD292" s="113">
        <v>77</v>
      </c>
      <c r="AE292" s="113">
        <v>125.5</v>
      </c>
      <c r="AF292" s="113"/>
      <c r="AG292" s="192">
        <v>86.2</v>
      </c>
      <c r="AH292" s="192">
        <v>73</v>
      </c>
      <c r="AI292" s="192">
        <v>33</v>
      </c>
      <c r="AJ292" s="192">
        <v>13.2</v>
      </c>
      <c r="AK292" s="192">
        <v>47.9</v>
      </c>
      <c r="AL292" s="192">
        <v>18.899999999999999</v>
      </c>
      <c r="AM292" s="192">
        <v>20</v>
      </c>
      <c r="AN292" s="192">
        <v>81</v>
      </c>
      <c r="AO292" s="192">
        <v>32</v>
      </c>
      <c r="AP292" s="193">
        <v>3.5</v>
      </c>
      <c r="AQ292" s="192">
        <v>50</v>
      </c>
      <c r="AR292" s="192">
        <v>7</v>
      </c>
      <c r="AS292" s="113">
        <v>101</v>
      </c>
      <c r="AT292" s="113">
        <v>66.8</v>
      </c>
      <c r="AU292" s="98">
        <v>4.4734389561975769</v>
      </c>
      <c r="AV292" s="98">
        <v>4.9627213420316867</v>
      </c>
      <c r="AW292" s="113">
        <v>40</v>
      </c>
      <c r="AX292" s="113">
        <v>5.6</v>
      </c>
      <c r="AY292" s="113">
        <v>0.8</v>
      </c>
      <c r="AZ292" s="113">
        <v>1</v>
      </c>
      <c r="BA292" s="113">
        <v>2</v>
      </c>
      <c r="BB292" s="113">
        <v>0</v>
      </c>
      <c r="BC292" s="113">
        <v>10</v>
      </c>
      <c r="BD292" s="113">
        <v>13</v>
      </c>
      <c r="BE292" s="173">
        <v>12.2</v>
      </c>
      <c r="BF292" s="113">
        <v>29.3</v>
      </c>
      <c r="BG292" s="113">
        <v>1.8</v>
      </c>
      <c r="BH292" s="113">
        <v>4.9000000000000004</v>
      </c>
      <c r="BI292" s="113">
        <v>1</v>
      </c>
      <c r="BJ292" s="113">
        <v>6</v>
      </c>
      <c r="BK292" s="113">
        <v>0.7</v>
      </c>
      <c r="BL292" s="113">
        <v>1</v>
      </c>
      <c r="BM292" s="113">
        <v>14</v>
      </c>
      <c r="BN292" s="113">
        <v>2</v>
      </c>
      <c r="BO292" s="113">
        <v>90</v>
      </c>
      <c r="BP292" s="113">
        <v>96.6</v>
      </c>
      <c r="BQ292" s="113">
        <v>0.1</v>
      </c>
      <c r="BR292" s="113">
        <v>64</v>
      </c>
      <c r="BS292" s="113">
        <v>115</v>
      </c>
      <c r="BT292" s="113">
        <v>47</v>
      </c>
      <c r="BU292" s="113">
        <v>8.6999999999999993</v>
      </c>
      <c r="BV292" s="113">
        <v>0</v>
      </c>
      <c r="BW292" s="113">
        <v>6.9</v>
      </c>
      <c r="BX292" s="113">
        <v>4.2</v>
      </c>
      <c r="BY292" s="113">
        <v>98.5</v>
      </c>
      <c r="BZ292" s="113">
        <v>98.5</v>
      </c>
      <c r="CA292" s="113">
        <v>100</v>
      </c>
      <c r="CB292" s="113">
        <v>100</v>
      </c>
      <c r="CC292" s="113"/>
      <c r="CD292" s="113"/>
      <c r="CE292" s="113"/>
      <c r="CF292" s="113"/>
      <c r="CG292" s="186"/>
      <c r="CH292" s="186"/>
      <c r="CI292" s="113">
        <v>10</v>
      </c>
      <c r="CJ292" s="113">
        <v>10</v>
      </c>
      <c r="CK292" s="173">
        <v>0</v>
      </c>
    </row>
    <row r="293" spans="1:89" x14ac:dyDescent="0.2">
      <c r="A293" s="184">
        <v>297</v>
      </c>
      <c r="B293" s="36">
        <v>297</v>
      </c>
      <c r="C293" t="s">
        <v>963</v>
      </c>
      <c r="D293" s="185" t="s">
        <v>964</v>
      </c>
      <c r="E293" s="186">
        <v>17</v>
      </c>
      <c r="F293" s="187" t="s">
        <v>110</v>
      </c>
      <c r="G293" s="187" t="s">
        <v>111</v>
      </c>
      <c r="H293" s="187"/>
      <c r="I293" s="188" t="s">
        <v>94</v>
      </c>
      <c r="J293" s="188" t="s">
        <v>235</v>
      </c>
      <c r="K293" s="188" t="s">
        <v>96</v>
      </c>
      <c r="L293" s="188" t="s">
        <v>337</v>
      </c>
      <c r="M293" s="188" t="s">
        <v>337</v>
      </c>
      <c r="N293" s="188" t="s">
        <v>337</v>
      </c>
      <c r="O293" s="188" t="s">
        <v>337</v>
      </c>
      <c r="P293" s="189">
        <v>44377</v>
      </c>
      <c r="Q293" s="189" t="s">
        <v>88</v>
      </c>
      <c r="R293" s="194" t="s">
        <v>965</v>
      </c>
      <c r="S293" s="190">
        <v>17</v>
      </c>
      <c r="T293" s="113" t="s">
        <v>98</v>
      </c>
      <c r="U293" s="113">
        <v>169</v>
      </c>
      <c r="V293" s="113">
        <v>58</v>
      </c>
      <c r="W293" s="113">
        <v>20.3</v>
      </c>
      <c r="X293" s="113"/>
      <c r="Y293" s="113"/>
      <c r="Z293" s="191">
        <v>0.97916666666666663</v>
      </c>
      <c r="AA293" s="191">
        <v>0.50555555555555554</v>
      </c>
      <c r="AB293" s="113">
        <v>757.9</v>
      </c>
      <c r="AC293" s="113">
        <v>525.4</v>
      </c>
      <c r="AD293" s="113">
        <v>69</v>
      </c>
      <c r="AE293" s="113">
        <v>232.4</v>
      </c>
      <c r="AF293" s="113"/>
      <c r="AG293" s="192">
        <v>169.4</v>
      </c>
      <c r="AH293" s="192">
        <v>241.9</v>
      </c>
      <c r="AI293" s="192">
        <v>30.7</v>
      </c>
      <c r="AJ293" s="192">
        <v>9.5</v>
      </c>
      <c r="AK293" s="192">
        <v>50.7</v>
      </c>
      <c r="AL293" s="192">
        <v>14.2</v>
      </c>
      <c r="AM293" s="192">
        <v>25.6</v>
      </c>
      <c r="AN293" s="192">
        <v>84</v>
      </c>
      <c r="AO293" s="192">
        <v>37</v>
      </c>
      <c r="AP293" s="193">
        <v>2.9</v>
      </c>
      <c r="AQ293" s="192">
        <v>112</v>
      </c>
      <c r="AR293" s="192">
        <v>12.8</v>
      </c>
      <c r="AS293" s="113">
        <v>109.6</v>
      </c>
      <c r="AT293" s="113">
        <v>64.900000000000006</v>
      </c>
      <c r="AU293" s="98">
        <v>4.2253521126760569</v>
      </c>
      <c r="AV293" s="98">
        <v>4.5565283593452612</v>
      </c>
      <c r="AW293" s="113">
        <v>0</v>
      </c>
      <c r="AX293" s="113">
        <v>0</v>
      </c>
      <c r="AY293" s="113">
        <v>0</v>
      </c>
      <c r="AZ293" s="113">
        <v>1</v>
      </c>
      <c r="BA293" s="113">
        <v>0</v>
      </c>
      <c r="BB293" s="113">
        <v>1</v>
      </c>
      <c r="BC293" s="113">
        <v>52</v>
      </c>
      <c r="BD293" s="113">
        <v>54</v>
      </c>
      <c r="BE293" s="173">
        <v>21.3</v>
      </c>
      <c r="BF293" s="113">
        <v>33.9</v>
      </c>
      <c r="BG293" s="113">
        <v>6.2</v>
      </c>
      <c r="BH293" s="113">
        <v>4.5</v>
      </c>
      <c r="BI293" s="113">
        <v>6.8</v>
      </c>
      <c r="BJ293" s="113">
        <v>8.4</v>
      </c>
      <c r="BK293" s="113">
        <v>6.1</v>
      </c>
      <c r="BL293" s="113">
        <v>7.4</v>
      </c>
      <c r="BM293" s="113">
        <v>4</v>
      </c>
      <c r="BN293" s="113">
        <v>0.5</v>
      </c>
      <c r="BO293" s="113">
        <v>93</v>
      </c>
      <c r="BP293" s="113">
        <v>95.8</v>
      </c>
      <c r="BQ293" s="113">
        <v>0</v>
      </c>
      <c r="BR293" s="113">
        <v>64</v>
      </c>
      <c r="BS293" s="113">
        <v>95</v>
      </c>
      <c r="BT293" s="113">
        <v>51</v>
      </c>
      <c r="BU293" s="113">
        <v>117.1</v>
      </c>
      <c r="BV293" s="113">
        <v>36.1</v>
      </c>
      <c r="BW293" s="113">
        <v>4.4000000000000004</v>
      </c>
      <c r="BX293" s="113">
        <v>3</v>
      </c>
      <c r="BY293" s="113">
        <v>100</v>
      </c>
      <c r="BZ293" s="113">
        <v>100</v>
      </c>
      <c r="CA293" s="113">
        <v>100</v>
      </c>
      <c r="CB293" s="113">
        <v>100</v>
      </c>
      <c r="CC293" s="113"/>
      <c r="CD293" s="113"/>
      <c r="CE293" s="113"/>
      <c r="CF293" s="113"/>
      <c r="CG293" s="186" t="s">
        <v>80</v>
      </c>
      <c r="CH293" s="186"/>
      <c r="CI293" s="113" t="s">
        <v>129</v>
      </c>
      <c r="CJ293" s="113" t="s">
        <v>129</v>
      </c>
      <c r="CK293" s="113" t="s">
        <v>129</v>
      </c>
    </row>
    <row r="294" spans="1:89" x14ac:dyDescent="0.2">
      <c r="A294" s="184">
        <v>298</v>
      </c>
      <c r="B294" s="36">
        <v>298</v>
      </c>
      <c r="C294" t="s">
        <v>494</v>
      </c>
      <c r="D294" s="185" t="s">
        <v>495</v>
      </c>
      <c r="E294" s="186">
        <v>8</v>
      </c>
      <c r="F294" s="187" t="s">
        <v>110</v>
      </c>
      <c r="G294" s="187" t="s">
        <v>111</v>
      </c>
      <c r="H294" s="187"/>
      <c r="I294" s="188" t="s">
        <v>94</v>
      </c>
      <c r="J294" s="188" t="s">
        <v>96</v>
      </c>
      <c r="K294" s="188" t="s">
        <v>235</v>
      </c>
      <c r="L294" s="188" t="s">
        <v>337</v>
      </c>
      <c r="M294" s="188" t="s">
        <v>337</v>
      </c>
      <c r="N294" s="188" t="s">
        <v>337</v>
      </c>
      <c r="O294" s="188" t="s">
        <v>337</v>
      </c>
      <c r="P294" s="189">
        <v>44375</v>
      </c>
      <c r="Q294" s="189" t="s">
        <v>88</v>
      </c>
      <c r="R294" s="194" t="s">
        <v>966</v>
      </c>
      <c r="S294" s="190">
        <v>8</v>
      </c>
      <c r="T294" s="113" t="s">
        <v>90</v>
      </c>
      <c r="U294" s="113"/>
      <c r="V294" s="113"/>
      <c r="W294" s="113"/>
      <c r="X294" s="113"/>
      <c r="Y294" s="113"/>
      <c r="Z294" s="191">
        <v>0.8534722222222223</v>
      </c>
      <c r="AA294" s="191">
        <v>0.27499999999999997</v>
      </c>
      <c r="AB294" s="113">
        <v>571.4</v>
      </c>
      <c r="AC294" s="113">
        <v>556.9</v>
      </c>
      <c r="AD294" s="113">
        <v>97</v>
      </c>
      <c r="AE294" s="113">
        <v>14.5</v>
      </c>
      <c r="AF294" s="113"/>
      <c r="AG294" s="192">
        <v>35.799999999999997</v>
      </c>
      <c r="AH294" s="192">
        <v>102.5</v>
      </c>
      <c r="AI294" s="192">
        <v>8.3000000000000007</v>
      </c>
      <c r="AJ294" s="192">
        <v>5.3</v>
      </c>
      <c r="AK294" s="192">
        <v>42</v>
      </c>
      <c r="AL294" s="192">
        <v>25.8</v>
      </c>
      <c r="AM294" s="192">
        <v>26.9</v>
      </c>
      <c r="AN294" s="192">
        <v>62</v>
      </c>
      <c r="AO294" s="192">
        <v>15</v>
      </c>
      <c r="AP294" s="193">
        <v>1.6</v>
      </c>
      <c r="AQ294" s="192">
        <v>99</v>
      </c>
      <c r="AR294" s="192">
        <v>10.7</v>
      </c>
      <c r="AS294" s="113">
        <v>88.9</v>
      </c>
      <c r="AT294" s="113">
        <v>67.8</v>
      </c>
      <c r="AU294" s="98">
        <v>1.6160890644639971</v>
      </c>
      <c r="AV294" s="98">
        <v>1.7884718980068237</v>
      </c>
      <c r="AW294" s="113">
        <v>81</v>
      </c>
      <c r="AX294" s="113">
        <v>8.6999999999999993</v>
      </c>
      <c r="AY294" s="113">
        <v>5.0999999999999996</v>
      </c>
      <c r="AZ294" s="113">
        <v>0</v>
      </c>
      <c r="BA294" s="113">
        <v>0</v>
      </c>
      <c r="BB294" s="113">
        <v>0</v>
      </c>
      <c r="BC294" s="113">
        <v>12</v>
      </c>
      <c r="BD294" s="113">
        <v>12</v>
      </c>
      <c r="BE294" s="113"/>
      <c r="BF294" s="113">
        <v>18.7</v>
      </c>
      <c r="BG294" s="113">
        <v>1.3</v>
      </c>
      <c r="BH294" s="113">
        <v>2.4</v>
      </c>
      <c r="BI294" s="113">
        <v>0.9</v>
      </c>
      <c r="BJ294" s="113">
        <v>2.2999999999999998</v>
      </c>
      <c r="BK294" s="113">
        <v>0.8</v>
      </c>
      <c r="BL294" s="113">
        <v>1</v>
      </c>
      <c r="BM294" s="113">
        <v>4</v>
      </c>
      <c r="BN294" s="113">
        <v>0.4</v>
      </c>
      <c r="BO294" s="113">
        <v>92</v>
      </c>
      <c r="BP294" s="113">
        <v>97.7</v>
      </c>
      <c r="BQ294" s="113">
        <v>0</v>
      </c>
      <c r="BR294" s="113">
        <v>63</v>
      </c>
      <c r="BS294" s="113">
        <v>104</v>
      </c>
      <c r="BT294" s="113">
        <v>49</v>
      </c>
      <c r="BU294" s="113">
        <v>24.8</v>
      </c>
      <c r="BV294" s="113">
        <v>26</v>
      </c>
      <c r="BW294" s="113">
        <v>7.4</v>
      </c>
      <c r="BX294" s="113">
        <v>3.2</v>
      </c>
      <c r="BY294" s="113">
        <v>99.5</v>
      </c>
      <c r="BZ294" s="113">
        <v>99.5</v>
      </c>
      <c r="CA294" s="113">
        <v>100</v>
      </c>
      <c r="CB294" s="113">
        <v>100</v>
      </c>
      <c r="CC294" s="113"/>
      <c r="CD294" s="113"/>
      <c r="CE294" s="113"/>
      <c r="CF294" s="113"/>
      <c r="CG294" s="186"/>
      <c r="CH294" s="186"/>
      <c r="CI294" s="113" t="s">
        <v>129</v>
      </c>
      <c r="CJ294" s="113" t="s">
        <v>129</v>
      </c>
      <c r="CK294" s="113" t="s">
        <v>129</v>
      </c>
    </row>
    <row r="295" spans="1:89" x14ac:dyDescent="0.2">
      <c r="A295" s="184">
        <v>299</v>
      </c>
      <c r="B295" s="36">
        <v>299</v>
      </c>
      <c r="C295" t="s">
        <v>967</v>
      </c>
      <c r="D295" s="185" t="s">
        <v>847</v>
      </c>
      <c r="E295" s="186">
        <v>7</v>
      </c>
      <c r="F295" s="187"/>
      <c r="G295" s="187"/>
      <c r="H295" s="187"/>
      <c r="I295" s="188" t="s">
        <v>87</v>
      </c>
      <c r="J295" s="188" t="s">
        <v>337</v>
      </c>
      <c r="K295" s="188" t="s">
        <v>337</v>
      </c>
      <c r="L295" s="188" t="s">
        <v>337</v>
      </c>
      <c r="M295" s="188" t="s">
        <v>337</v>
      </c>
      <c r="N295" s="188" t="s">
        <v>337</v>
      </c>
      <c r="O295" s="188" t="s">
        <v>337</v>
      </c>
      <c r="P295" s="189">
        <v>44372</v>
      </c>
      <c r="Q295" s="113" t="s">
        <v>88</v>
      </c>
      <c r="R295" s="113" t="s">
        <v>968</v>
      </c>
      <c r="S295" s="190">
        <v>7</v>
      </c>
      <c r="T295" s="113" t="s">
        <v>98</v>
      </c>
      <c r="U295" s="113">
        <v>130</v>
      </c>
      <c r="V295" s="113">
        <v>29</v>
      </c>
      <c r="W295" s="113">
        <v>17.2</v>
      </c>
      <c r="X295" s="113"/>
      <c r="Y295" s="113"/>
      <c r="Z295" s="191">
        <v>0.85763888888888884</v>
      </c>
      <c r="AA295" s="191">
        <v>0.25972222222222224</v>
      </c>
      <c r="AB295" s="113">
        <v>568.5</v>
      </c>
      <c r="AC295" s="113">
        <v>562.5</v>
      </c>
      <c r="AD295" s="113">
        <v>99</v>
      </c>
      <c r="AE295" s="113">
        <v>6</v>
      </c>
      <c r="AF295" s="113"/>
      <c r="AG295" s="192">
        <v>11.5</v>
      </c>
      <c r="AH295" s="192">
        <v>69.5</v>
      </c>
      <c r="AI295" s="192">
        <v>3</v>
      </c>
      <c r="AJ295" s="192">
        <v>0.4</v>
      </c>
      <c r="AK295" s="192">
        <v>52.7</v>
      </c>
      <c r="AL295" s="192">
        <v>20.6</v>
      </c>
      <c r="AM295" s="192">
        <v>26.3</v>
      </c>
      <c r="AN295" s="192">
        <v>35</v>
      </c>
      <c r="AO295" s="192">
        <v>9</v>
      </c>
      <c r="AP295" s="193">
        <v>0.9</v>
      </c>
      <c r="AQ295" s="192">
        <v>131</v>
      </c>
      <c r="AR295" s="192">
        <v>14</v>
      </c>
      <c r="AS295" s="113">
        <v>61.3</v>
      </c>
      <c r="AT295" s="113">
        <v>73.300000000000011</v>
      </c>
      <c r="AU295" s="98">
        <v>0.96</v>
      </c>
      <c r="AV295" s="98">
        <v>1.056</v>
      </c>
      <c r="AW295" s="113">
        <v>0</v>
      </c>
      <c r="AX295" s="113">
        <v>0</v>
      </c>
      <c r="AY295" s="113">
        <v>0</v>
      </c>
      <c r="AZ295" s="113">
        <v>4</v>
      </c>
      <c r="BA295" s="113">
        <v>2</v>
      </c>
      <c r="BB295" s="113">
        <v>7</v>
      </c>
      <c r="BC295" s="113">
        <v>48</v>
      </c>
      <c r="BD295" s="113">
        <v>61</v>
      </c>
      <c r="BE295" s="173">
        <v>10.9</v>
      </c>
      <c r="BF295" s="113">
        <v>14.8</v>
      </c>
      <c r="BG295" s="113">
        <v>6.5</v>
      </c>
      <c r="BH295" s="113">
        <v>3.2</v>
      </c>
      <c r="BI295" s="113">
        <v>7.7</v>
      </c>
      <c r="BJ295" s="113">
        <v>8.3000000000000007</v>
      </c>
      <c r="BK295" s="113">
        <v>2.7</v>
      </c>
      <c r="BL295" s="113">
        <v>6.6</v>
      </c>
      <c r="BM295" s="113">
        <v>36</v>
      </c>
      <c r="BN295" s="113">
        <v>3.8</v>
      </c>
      <c r="BO295" s="113">
        <v>87</v>
      </c>
      <c r="BP295" s="113">
        <v>96.8</v>
      </c>
      <c r="BQ295" s="113">
        <v>0</v>
      </c>
      <c r="BR295" s="113">
        <v>76</v>
      </c>
      <c r="BS295" s="113">
        <v>121</v>
      </c>
      <c r="BT295" s="113">
        <v>54</v>
      </c>
      <c r="BU295" s="113">
        <v>2.1</v>
      </c>
      <c r="BV295" s="113">
        <v>69</v>
      </c>
      <c r="BW295" s="113">
        <v>14.9</v>
      </c>
      <c r="BX295" s="113">
        <v>4.4000000000000004</v>
      </c>
      <c r="BY295" s="113">
        <v>52.9</v>
      </c>
      <c r="BZ295" s="113">
        <v>100</v>
      </c>
      <c r="CA295" s="113">
        <v>52.9</v>
      </c>
      <c r="CB295" s="113">
        <v>100</v>
      </c>
      <c r="CC295" s="113"/>
      <c r="CD295" s="113"/>
      <c r="CE295" s="113"/>
      <c r="CF295" s="113"/>
      <c r="CG295" s="186"/>
      <c r="CH295" s="186"/>
      <c r="CI295" s="113">
        <v>9</v>
      </c>
      <c r="CJ295" s="113">
        <v>9</v>
      </c>
      <c r="CK295" s="113">
        <v>3</v>
      </c>
    </row>
    <row r="296" spans="1:89" x14ac:dyDescent="0.2">
      <c r="A296" s="184">
        <v>300</v>
      </c>
      <c r="B296" s="36">
        <v>300</v>
      </c>
      <c r="C296" t="s">
        <v>969</v>
      </c>
      <c r="D296" s="185" t="s">
        <v>970</v>
      </c>
      <c r="E296" s="186">
        <v>14</v>
      </c>
      <c r="F296" s="187" t="s">
        <v>110</v>
      </c>
      <c r="G296" s="187" t="s">
        <v>111</v>
      </c>
      <c r="H296" s="187"/>
      <c r="I296" s="188" t="s">
        <v>87</v>
      </c>
      <c r="J296" s="188" t="s">
        <v>96</v>
      </c>
      <c r="K296" s="188" t="s">
        <v>337</v>
      </c>
      <c r="L296" s="188" t="s">
        <v>337</v>
      </c>
      <c r="M296" s="188" t="s">
        <v>337</v>
      </c>
      <c r="N296" s="188" t="s">
        <v>337</v>
      </c>
      <c r="O296" s="188" t="s">
        <v>337</v>
      </c>
      <c r="P296" s="189">
        <v>44372</v>
      </c>
      <c r="Q296" s="113" t="s">
        <v>88</v>
      </c>
      <c r="R296" s="113" t="s">
        <v>971</v>
      </c>
      <c r="S296" s="190">
        <v>14</v>
      </c>
      <c r="T296" s="113" t="s">
        <v>90</v>
      </c>
      <c r="U296" s="113">
        <v>165</v>
      </c>
      <c r="V296" s="113">
        <v>55</v>
      </c>
      <c r="W296" s="113">
        <v>20.2</v>
      </c>
      <c r="X296" s="113"/>
      <c r="Y296" s="113"/>
      <c r="Z296" s="191">
        <v>0.94097222222222221</v>
      </c>
      <c r="AA296" s="191">
        <v>0.36041666666666666</v>
      </c>
      <c r="AB296" s="113">
        <v>603.70000000000005</v>
      </c>
      <c r="AC296" s="113">
        <v>372.4</v>
      </c>
      <c r="AD296" s="113">
        <v>62</v>
      </c>
      <c r="AE296" s="113">
        <v>231.3</v>
      </c>
      <c r="AF296" s="113"/>
      <c r="AG296" s="192">
        <v>36.799999999999997</v>
      </c>
      <c r="AH296" s="192">
        <v>80.3</v>
      </c>
      <c r="AI296" s="192">
        <v>38.299999999999997</v>
      </c>
      <c r="AJ296" s="192">
        <v>6.2</v>
      </c>
      <c r="AK296" s="192">
        <v>55.3</v>
      </c>
      <c r="AL296" s="192">
        <v>19.100000000000001</v>
      </c>
      <c r="AM296" s="192">
        <v>19.5</v>
      </c>
      <c r="AN296" s="192">
        <v>71</v>
      </c>
      <c r="AO296" s="192">
        <v>28</v>
      </c>
      <c r="AP296" s="193">
        <v>2.8</v>
      </c>
      <c r="AQ296" s="192">
        <v>57</v>
      </c>
      <c r="AR296" s="192">
        <v>9.1999999999999993</v>
      </c>
      <c r="AS296" s="113">
        <v>90.5</v>
      </c>
      <c r="AT296" s="113">
        <v>74.400000000000006</v>
      </c>
      <c r="AU296" s="98">
        <v>4.511278195488722</v>
      </c>
      <c r="AV296" s="98">
        <v>4.9624060150375939</v>
      </c>
      <c r="AW296" s="113">
        <v>1</v>
      </c>
      <c r="AX296" s="113">
        <v>0</v>
      </c>
      <c r="AY296" s="113">
        <v>0</v>
      </c>
      <c r="AZ296" s="113">
        <v>0</v>
      </c>
      <c r="BA296" s="113">
        <v>0</v>
      </c>
      <c r="BB296" s="113">
        <v>0</v>
      </c>
      <c r="BC296" s="113">
        <v>24</v>
      </c>
      <c r="BD296" s="113">
        <v>24</v>
      </c>
      <c r="BE296" s="113"/>
      <c r="BF296" s="113">
        <v>31.2</v>
      </c>
      <c r="BG296" s="113">
        <v>3.9</v>
      </c>
      <c r="BH296" s="113">
        <v>2.5</v>
      </c>
      <c r="BI296" s="113">
        <v>4.2</v>
      </c>
      <c r="BJ296" s="113">
        <v>14.5</v>
      </c>
      <c r="BK296" s="113">
        <v>2.6</v>
      </c>
      <c r="BL296" s="113">
        <v>4.8</v>
      </c>
      <c r="BM296" s="113">
        <v>6</v>
      </c>
      <c r="BN296" s="113">
        <v>1</v>
      </c>
      <c r="BO296" s="113">
        <v>85</v>
      </c>
      <c r="BP296" s="113">
        <v>95.8</v>
      </c>
      <c r="BQ296" s="113">
        <v>0.3</v>
      </c>
      <c r="BR296" s="113">
        <v>51</v>
      </c>
      <c r="BS296" s="113">
        <v>111</v>
      </c>
      <c r="BT296" s="113">
        <v>42</v>
      </c>
      <c r="BU296" s="113">
        <v>41.4</v>
      </c>
      <c r="BV296" s="113">
        <v>39.799999999999997</v>
      </c>
      <c r="BW296" s="113">
        <v>12.5</v>
      </c>
      <c r="BX296" s="113">
        <v>3</v>
      </c>
      <c r="BY296" s="113">
        <v>99.7</v>
      </c>
      <c r="BZ296" s="113">
        <v>99.7</v>
      </c>
      <c r="CA296" s="113">
        <v>100</v>
      </c>
      <c r="CB296" s="113">
        <v>100</v>
      </c>
      <c r="CC296" s="113"/>
      <c r="CD296" s="113"/>
      <c r="CE296" s="113" t="s">
        <v>79</v>
      </c>
      <c r="CF296" s="113"/>
      <c r="CG296" s="186"/>
      <c r="CH296" s="186"/>
      <c r="CI296" s="113">
        <v>9</v>
      </c>
      <c r="CJ296" s="113">
        <v>8</v>
      </c>
      <c r="CK296" s="113">
        <v>6</v>
      </c>
    </row>
    <row r="297" spans="1:89" x14ac:dyDescent="0.2">
      <c r="A297" s="184">
        <v>301</v>
      </c>
      <c r="B297" s="36">
        <v>301</v>
      </c>
      <c r="C297" t="s">
        <v>972</v>
      </c>
      <c r="D297" s="185" t="s">
        <v>973</v>
      </c>
      <c r="E297" s="186">
        <v>4</v>
      </c>
      <c r="F297" s="187" t="s">
        <v>110</v>
      </c>
      <c r="G297" s="187" t="s">
        <v>111</v>
      </c>
      <c r="H297" s="187"/>
      <c r="I297" s="188" t="s">
        <v>94</v>
      </c>
      <c r="J297" s="188" t="s">
        <v>139</v>
      </c>
      <c r="K297" s="188" t="s">
        <v>337</v>
      </c>
      <c r="L297" s="188" t="s">
        <v>337</v>
      </c>
      <c r="M297" s="188" t="s">
        <v>337</v>
      </c>
      <c r="N297" s="188" t="s">
        <v>337</v>
      </c>
      <c r="O297" s="188" t="s">
        <v>337</v>
      </c>
      <c r="P297" s="189">
        <v>44371</v>
      </c>
      <c r="Q297" s="113" t="s">
        <v>88</v>
      </c>
      <c r="R297" s="113" t="s">
        <v>974</v>
      </c>
      <c r="S297" s="190">
        <v>4</v>
      </c>
      <c r="T297" s="113" t="s">
        <v>90</v>
      </c>
      <c r="U297" s="113">
        <v>100</v>
      </c>
      <c r="V297" s="113">
        <v>15</v>
      </c>
      <c r="W297" s="113">
        <v>15</v>
      </c>
      <c r="X297" s="113"/>
      <c r="Y297" s="113"/>
      <c r="Z297" s="191">
        <v>0.95138888888888884</v>
      </c>
      <c r="AA297" s="191">
        <v>0.24097222222222223</v>
      </c>
      <c r="AB297" s="113">
        <v>417.3</v>
      </c>
      <c r="AC297" s="113">
        <v>369.4</v>
      </c>
      <c r="AD297" s="113">
        <v>89</v>
      </c>
      <c r="AE297" s="113">
        <v>47.9</v>
      </c>
      <c r="AF297" s="113"/>
      <c r="AG297" s="192">
        <v>23.4</v>
      </c>
      <c r="AH297" s="192">
        <v>184.4</v>
      </c>
      <c r="AI297" s="192">
        <v>11.5</v>
      </c>
      <c r="AJ297" s="192">
        <v>4.7</v>
      </c>
      <c r="AK297" s="192">
        <v>35.299999999999997</v>
      </c>
      <c r="AL297" s="192">
        <v>36.1</v>
      </c>
      <c r="AM297" s="192">
        <v>23.8</v>
      </c>
      <c r="AN297" s="192">
        <v>50</v>
      </c>
      <c r="AO297" s="192">
        <v>15</v>
      </c>
      <c r="AP297" s="193">
        <v>2.2000000000000002</v>
      </c>
      <c r="AQ297" s="192">
        <v>41</v>
      </c>
      <c r="AR297" s="192">
        <v>6.7</v>
      </c>
      <c r="AS297" s="113">
        <v>73.8</v>
      </c>
      <c r="AT297" s="113">
        <v>71.400000000000006</v>
      </c>
      <c r="AU297" s="98">
        <v>2.4363833243096917</v>
      </c>
      <c r="AV297" s="98">
        <v>2.7937195452084462</v>
      </c>
      <c r="AW297" s="113">
        <v>9</v>
      </c>
      <c r="AX297" s="113">
        <v>1.3</v>
      </c>
      <c r="AY297" s="113">
        <v>0</v>
      </c>
      <c r="AZ297" s="113">
        <v>9</v>
      </c>
      <c r="BA297" s="113">
        <v>0</v>
      </c>
      <c r="BB297" s="113">
        <v>13</v>
      </c>
      <c r="BC297" s="113">
        <v>20</v>
      </c>
      <c r="BD297" s="113">
        <v>42</v>
      </c>
      <c r="BE297" s="173">
        <v>11.6</v>
      </c>
      <c r="BF297" s="113">
        <v>29.1</v>
      </c>
      <c r="BG297" s="113">
        <v>6.8</v>
      </c>
      <c r="BH297" s="113">
        <v>9.5</v>
      </c>
      <c r="BI297" s="113">
        <v>6</v>
      </c>
      <c r="BJ297" s="113">
        <v>3.6</v>
      </c>
      <c r="BK297" s="113">
        <v>5.6</v>
      </c>
      <c r="BL297" s="113">
        <v>5.8</v>
      </c>
      <c r="BM297" s="113">
        <v>16</v>
      </c>
      <c r="BN297" s="113">
        <v>2.6</v>
      </c>
      <c r="BO297" s="113">
        <v>81</v>
      </c>
      <c r="BP297" s="113">
        <v>97.5</v>
      </c>
      <c r="BQ297" s="113">
        <v>0.1</v>
      </c>
      <c r="BR297" s="113">
        <v>82</v>
      </c>
      <c r="BS297" s="113">
        <v>108</v>
      </c>
      <c r="BT297" s="113">
        <v>58</v>
      </c>
      <c r="BU297" s="113">
        <v>76.3</v>
      </c>
      <c r="BV297" s="113">
        <v>51.9</v>
      </c>
      <c r="BW297" s="113">
        <v>16.600000000000001</v>
      </c>
      <c r="BX297" s="113">
        <v>3.7</v>
      </c>
      <c r="BY297" s="113">
        <v>77.599999999999994</v>
      </c>
      <c r="BZ297" s="113">
        <v>77.599999999999994</v>
      </c>
      <c r="CA297" s="113">
        <v>77.7</v>
      </c>
      <c r="CB297" s="113">
        <v>100</v>
      </c>
      <c r="CC297" s="113"/>
      <c r="CD297" s="113"/>
      <c r="CE297" s="113"/>
      <c r="CF297" s="113"/>
      <c r="CG297" s="186"/>
      <c r="CH297" s="186"/>
      <c r="CI297" s="113">
        <v>10</v>
      </c>
      <c r="CJ297" s="113">
        <v>10</v>
      </c>
      <c r="CK297" s="173">
        <v>0</v>
      </c>
    </row>
    <row r="298" spans="1:89" x14ac:dyDescent="0.2">
      <c r="A298" s="184">
        <v>302</v>
      </c>
      <c r="B298" s="36">
        <v>302</v>
      </c>
      <c r="C298" t="s">
        <v>975</v>
      </c>
      <c r="D298" s="185" t="s">
        <v>976</v>
      </c>
      <c r="E298" s="186">
        <v>6</v>
      </c>
      <c r="F298" s="187" t="s">
        <v>110</v>
      </c>
      <c r="G298" s="187" t="s">
        <v>111</v>
      </c>
      <c r="H298" s="187"/>
      <c r="I298" s="188" t="s">
        <v>115</v>
      </c>
      <c r="J298" s="188" t="s">
        <v>337</v>
      </c>
      <c r="K298" s="188" t="s">
        <v>337</v>
      </c>
      <c r="L298" s="188" t="s">
        <v>337</v>
      </c>
      <c r="M298" s="188" t="s">
        <v>337</v>
      </c>
      <c r="N298" s="188" t="s">
        <v>337</v>
      </c>
      <c r="O298" s="188" t="s">
        <v>337</v>
      </c>
      <c r="P298" s="189">
        <v>44369</v>
      </c>
      <c r="Q298" s="189" t="s">
        <v>88</v>
      </c>
      <c r="R298" s="194" t="s">
        <v>977</v>
      </c>
      <c r="S298" s="190">
        <v>6</v>
      </c>
      <c r="T298" s="113" t="s">
        <v>98</v>
      </c>
      <c r="U298" s="113">
        <v>110</v>
      </c>
      <c r="V298" s="113">
        <v>19</v>
      </c>
      <c r="W298" s="113">
        <v>15.7</v>
      </c>
      <c r="X298" s="113"/>
      <c r="Y298" s="113"/>
      <c r="Z298" s="191">
        <v>0.9159722222222223</v>
      </c>
      <c r="AA298" s="191">
        <v>0.30694444444444441</v>
      </c>
      <c r="AB298" s="113">
        <v>561.29999999999995</v>
      </c>
      <c r="AC298" s="113">
        <v>547.79999999999995</v>
      </c>
      <c r="AD298" s="113">
        <v>98</v>
      </c>
      <c r="AE298" s="113">
        <v>13.5</v>
      </c>
      <c r="AF298" s="113"/>
      <c r="AG298" s="192">
        <v>1</v>
      </c>
      <c r="AH298" s="192">
        <v>90.5</v>
      </c>
      <c r="AI298" s="192">
        <v>2.6</v>
      </c>
      <c r="AJ298" s="192">
        <v>3.8</v>
      </c>
      <c r="AK298" s="192">
        <v>49.6</v>
      </c>
      <c r="AL298" s="192">
        <v>22.7</v>
      </c>
      <c r="AM298" s="192">
        <v>23.8</v>
      </c>
      <c r="AN298" s="192">
        <v>55</v>
      </c>
      <c r="AO298" s="192">
        <v>19</v>
      </c>
      <c r="AP298" s="193">
        <v>2</v>
      </c>
      <c r="AQ298" s="192">
        <v>69</v>
      </c>
      <c r="AR298" s="192">
        <v>7.6</v>
      </c>
      <c r="AS298" s="113">
        <v>78.8</v>
      </c>
      <c r="AT298" s="113">
        <v>72.3</v>
      </c>
      <c r="AU298" s="98">
        <v>2.0810514786418404</v>
      </c>
      <c r="AV298" s="98">
        <v>2.3001095290251921</v>
      </c>
      <c r="AW298" s="113">
        <v>43</v>
      </c>
      <c r="AX298" s="113">
        <v>4.7</v>
      </c>
      <c r="AY298" s="113">
        <v>1.8</v>
      </c>
      <c r="AZ298" s="113">
        <v>0</v>
      </c>
      <c r="BA298" s="113">
        <v>0</v>
      </c>
      <c r="BB298" s="113">
        <v>2</v>
      </c>
      <c r="BC298" s="113">
        <v>13</v>
      </c>
      <c r="BD298" s="113">
        <v>15</v>
      </c>
      <c r="BE298" s="113">
        <v>10</v>
      </c>
      <c r="BF298" s="113">
        <v>14.1</v>
      </c>
      <c r="BG298" s="113">
        <v>1.6</v>
      </c>
      <c r="BH298" s="113">
        <v>1.4</v>
      </c>
      <c r="BI298" s="113">
        <v>1.7</v>
      </c>
      <c r="BJ298" s="113">
        <v>0.4</v>
      </c>
      <c r="BK298" s="113">
        <v>2.1</v>
      </c>
      <c r="BL298" s="113">
        <v>1.4</v>
      </c>
      <c r="BM298" s="113">
        <v>0</v>
      </c>
      <c r="BN298" s="113">
        <v>0</v>
      </c>
      <c r="BO298" s="113">
        <v>88</v>
      </c>
      <c r="BP298" s="113">
        <v>97.3</v>
      </c>
      <c r="BQ298" s="113">
        <v>0.2</v>
      </c>
      <c r="BR298" s="113">
        <v>77</v>
      </c>
      <c r="BS298" s="113">
        <v>124</v>
      </c>
      <c r="BT298" s="113">
        <v>58</v>
      </c>
      <c r="BU298" s="113">
        <v>95.4</v>
      </c>
      <c r="BV298" s="113">
        <v>12.9</v>
      </c>
      <c r="BW298" s="113">
        <v>4.7</v>
      </c>
      <c r="BX298" s="113"/>
      <c r="BY298" s="113">
        <v>99.5</v>
      </c>
      <c r="BZ298" s="113">
        <v>99.5</v>
      </c>
      <c r="CA298" s="113">
        <v>100</v>
      </c>
      <c r="CB298" s="113">
        <v>99.9</v>
      </c>
      <c r="CC298" s="113"/>
      <c r="CD298" s="113"/>
      <c r="CE298" s="113"/>
      <c r="CF298" s="113"/>
      <c r="CG298" s="186"/>
      <c r="CH298" s="186"/>
      <c r="CI298" s="113">
        <v>10</v>
      </c>
      <c r="CJ298" s="113">
        <v>10</v>
      </c>
      <c r="CK298" s="173">
        <v>0</v>
      </c>
    </row>
    <row r="299" spans="1:89" x14ac:dyDescent="0.2">
      <c r="A299" s="184">
        <v>303</v>
      </c>
      <c r="B299" s="36">
        <v>303</v>
      </c>
      <c r="C299" t="s">
        <v>978</v>
      </c>
      <c r="D299" s="185" t="s">
        <v>979</v>
      </c>
      <c r="E299" s="186">
        <v>13</v>
      </c>
      <c r="F299" s="187" t="s">
        <v>110</v>
      </c>
      <c r="G299" s="187" t="s">
        <v>111</v>
      </c>
      <c r="H299" s="187"/>
      <c r="I299" s="188" t="s">
        <v>94</v>
      </c>
      <c r="J299" s="188" t="s">
        <v>235</v>
      </c>
      <c r="K299" s="188" t="s">
        <v>96</v>
      </c>
      <c r="L299" s="188" t="s">
        <v>337</v>
      </c>
      <c r="M299" s="188" t="s">
        <v>337</v>
      </c>
      <c r="N299" s="188" t="s">
        <v>337</v>
      </c>
      <c r="O299" s="188" t="s">
        <v>337</v>
      </c>
      <c r="P299" s="189">
        <v>44368</v>
      </c>
      <c r="Q299" s="113" t="s">
        <v>88</v>
      </c>
      <c r="R299" s="113" t="s">
        <v>980</v>
      </c>
      <c r="S299" s="190">
        <v>13</v>
      </c>
      <c r="T299" s="113" t="s">
        <v>98</v>
      </c>
      <c r="U299" s="113">
        <v>174</v>
      </c>
      <c r="V299" s="113">
        <v>63</v>
      </c>
      <c r="W299" s="113">
        <v>20.8</v>
      </c>
      <c r="X299" s="113"/>
      <c r="Y299" s="113"/>
      <c r="Z299" s="191">
        <v>0.93680555555555556</v>
      </c>
      <c r="AA299" s="191">
        <v>0.36527777777777781</v>
      </c>
      <c r="AB299" s="113">
        <v>506</v>
      </c>
      <c r="AC299" s="113">
        <v>453.5</v>
      </c>
      <c r="AD299" s="113">
        <v>90</v>
      </c>
      <c r="AE299" s="113">
        <v>52.5</v>
      </c>
      <c r="AF299" s="113"/>
      <c r="AG299" s="192">
        <v>110</v>
      </c>
      <c r="AH299" s="192">
        <v>104</v>
      </c>
      <c r="AI299" s="192">
        <v>26.4</v>
      </c>
      <c r="AJ299" s="192">
        <v>4.5</v>
      </c>
      <c r="AK299" s="192">
        <v>52.9</v>
      </c>
      <c r="AL299" s="192">
        <v>16</v>
      </c>
      <c r="AM299" s="192">
        <v>26.6</v>
      </c>
      <c r="AN299" s="192">
        <v>104</v>
      </c>
      <c r="AO299" s="192">
        <v>46</v>
      </c>
      <c r="AP299" s="193">
        <v>5.5</v>
      </c>
      <c r="AQ299" s="192">
        <v>101</v>
      </c>
      <c r="AR299" s="192">
        <v>13.4</v>
      </c>
      <c r="AS299" s="113">
        <v>130.6</v>
      </c>
      <c r="AT299" s="113">
        <v>68.900000000000006</v>
      </c>
      <c r="AU299" s="98">
        <v>6.0859977949283355</v>
      </c>
      <c r="AV299" s="98">
        <v>6.8136714443219404</v>
      </c>
      <c r="AW299" s="113">
        <v>0</v>
      </c>
      <c r="AX299" s="113">
        <v>0</v>
      </c>
      <c r="AY299" s="113">
        <v>0</v>
      </c>
      <c r="AZ299" s="113">
        <v>3</v>
      </c>
      <c r="BA299" s="113">
        <v>4</v>
      </c>
      <c r="BB299" s="113">
        <v>30</v>
      </c>
      <c r="BC299" s="113">
        <v>63</v>
      </c>
      <c r="BD299" s="113">
        <v>100</v>
      </c>
      <c r="BE299" s="173">
        <v>12.7</v>
      </c>
      <c r="BF299" s="113">
        <v>16</v>
      </c>
      <c r="BG299" s="113">
        <v>13.2</v>
      </c>
      <c r="BH299" s="113">
        <v>3.5</v>
      </c>
      <c r="BI299" s="113">
        <v>16.8</v>
      </c>
      <c r="BJ299" s="113">
        <v>65.5</v>
      </c>
      <c r="BK299" s="113">
        <v>10.6</v>
      </c>
      <c r="BL299" s="113">
        <v>9.9</v>
      </c>
      <c r="BM299" s="113">
        <v>66</v>
      </c>
      <c r="BN299" s="113">
        <v>8.6999999999999993</v>
      </c>
      <c r="BO299" s="113">
        <v>78</v>
      </c>
      <c r="BP299" s="113">
        <v>95.9</v>
      </c>
      <c r="BQ299" s="113">
        <v>0.8</v>
      </c>
      <c r="BR299" s="113">
        <v>73</v>
      </c>
      <c r="BS299" s="113">
        <v>98</v>
      </c>
      <c r="BT299" s="113">
        <v>53</v>
      </c>
      <c r="BU299" s="113">
        <v>15.8</v>
      </c>
      <c r="BV299" s="113">
        <v>43.6</v>
      </c>
      <c r="BW299" s="113">
        <v>17.7</v>
      </c>
      <c r="BX299" s="113">
        <v>4.5999999999999996</v>
      </c>
      <c r="BY299" s="113">
        <v>56.2</v>
      </c>
      <c r="BZ299" s="113">
        <v>96.1</v>
      </c>
      <c r="CA299" s="113">
        <v>56.2</v>
      </c>
      <c r="CB299" s="113">
        <v>93.1</v>
      </c>
      <c r="CC299" s="113"/>
      <c r="CD299" s="113" t="s">
        <v>78</v>
      </c>
      <c r="CE299" s="113"/>
      <c r="CF299" s="113"/>
      <c r="CG299" s="186"/>
      <c r="CH299" s="186"/>
      <c r="CI299" s="113">
        <v>10</v>
      </c>
      <c r="CJ299" s="113">
        <v>10</v>
      </c>
      <c r="CK299" s="113">
        <v>5</v>
      </c>
    </row>
    <row r="300" spans="1:89" x14ac:dyDescent="0.2">
      <c r="A300" s="184">
        <v>304</v>
      </c>
      <c r="B300" s="36">
        <v>304</v>
      </c>
      <c r="C300" t="s">
        <v>981</v>
      </c>
      <c r="D300" s="185" t="s">
        <v>982</v>
      </c>
      <c r="E300" s="186">
        <v>9</v>
      </c>
      <c r="F300" s="187" t="s">
        <v>110</v>
      </c>
      <c r="G300" s="187" t="s">
        <v>111</v>
      </c>
      <c r="H300" s="187"/>
      <c r="I300" s="188" t="s">
        <v>96</v>
      </c>
      <c r="J300" s="188" t="s">
        <v>87</v>
      </c>
      <c r="K300" s="188" t="s">
        <v>337</v>
      </c>
      <c r="L300" s="188" t="s">
        <v>337</v>
      </c>
      <c r="M300" s="188" t="s">
        <v>337</v>
      </c>
      <c r="N300" s="188" t="s">
        <v>337</v>
      </c>
      <c r="O300" s="188" t="s">
        <v>337</v>
      </c>
      <c r="P300" s="189">
        <v>44368</v>
      </c>
      <c r="Q300" s="113" t="s">
        <v>88</v>
      </c>
      <c r="R300" s="113" t="s">
        <v>983</v>
      </c>
      <c r="S300" s="190">
        <v>9</v>
      </c>
      <c r="T300" s="113" t="s">
        <v>98</v>
      </c>
      <c r="U300" s="113">
        <v>145</v>
      </c>
      <c r="V300" s="113">
        <v>42</v>
      </c>
      <c r="W300" s="113">
        <v>20</v>
      </c>
      <c r="X300" s="113"/>
      <c r="Y300" s="113"/>
      <c r="Z300" s="191">
        <v>0.87430555555555556</v>
      </c>
      <c r="AA300" s="191">
        <v>0.2722222222222222</v>
      </c>
      <c r="AB300" s="113">
        <v>573.5</v>
      </c>
      <c r="AC300" s="113">
        <v>468</v>
      </c>
      <c r="AD300" s="113">
        <v>82</v>
      </c>
      <c r="AE300" s="113">
        <v>105.5</v>
      </c>
      <c r="AF300" s="113"/>
      <c r="AG300" s="192">
        <v>2</v>
      </c>
      <c r="AH300" s="192">
        <v>109.5</v>
      </c>
      <c r="AI300" s="192">
        <v>18.399999999999999</v>
      </c>
      <c r="AJ300" s="192">
        <v>3.7</v>
      </c>
      <c r="AK300" s="192">
        <v>61.8</v>
      </c>
      <c r="AL300" s="192">
        <v>19.899999999999999</v>
      </c>
      <c r="AM300" s="192">
        <v>14.6</v>
      </c>
      <c r="AN300" s="192">
        <v>80</v>
      </c>
      <c r="AO300" s="192">
        <v>29</v>
      </c>
      <c r="AP300" s="193">
        <v>3</v>
      </c>
      <c r="AQ300" s="192">
        <v>109</v>
      </c>
      <c r="AR300" s="192">
        <v>14</v>
      </c>
      <c r="AS300" s="113">
        <v>94.6</v>
      </c>
      <c r="AT300" s="113">
        <v>81.699999999999989</v>
      </c>
      <c r="AU300" s="98">
        <v>3.7179487179487181</v>
      </c>
      <c r="AV300" s="98">
        <v>4.1025641025641022</v>
      </c>
      <c r="AW300" s="113">
        <v>5</v>
      </c>
      <c r="AX300" s="113">
        <v>0.6</v>
      </c>
      <c r="AY300" s="113">
        <v>0.1</v>
      </c>
      <c r="AZ300" s="113">
        <v>1</v>
      </c>
      <c r="BA300" s="113">
        <v>6</v>
      </c>
      <c r="BB300" s="113">
        <v>6</v>
      </c>
      <c r="BC300" s="113">
        <v>38</v>
      </c>
      <c r="BD300" s="113">
        <v>51</v>
      </c>
      <c r="BE300" s="113">
        <v>12</v>
      </c>
      <c r="BF300" s="113">
        <v>17</v>
      </c>
      <c r="BG300" s="113">
        <v>6.5</v>
      </c>
      <c r="BH300" s="113">
        <v>3.5</v>
      </c>
      <c r="BI300" s="113">
        <v>7.1</v>
      </c>
      <c r="BJ300" s="113">
        <v>8.9</v>
      </c>
      <c r="BK300" s="113">
        <v>4.7</v>
      </c>
      <c r="BL300" s="113">
        <v>5.6</v>
      </c>
      <c r="BM300" s="113">
        <v>21</v>
      </c>
      <c r="BN300" s="113">
        <v>2.7</v>
      </c>
      <c r="BO300" s="113">
        <v>91</v>
      </c>
      <c r="BP300" s="113">
        <v>97.6</v>
      </c>
      <c r="BQ300" s="113">
        <v>0</v>
      </c>
      <c r="BR300" s="113">
        <v>66</v>
      </c>
      <c r="BS300" s="113">
        <v>109</v>
      </c>
      <c r="BT300" s="113">
        <v>47</v>
      </c>
      <c r="BU300" s="113">
        <v>74.5</v>
      </c>
      <c r="BV300" s="113">
        <v>12.4</v>
      </c>
      <c r="BW300" s="113">
        <v>16.600000000000001</v>
      </c>
      <c r="BX300" s="113">
        <v>3.7</v>
      </c>
      <c r="BY300" s="113">
        <v>94.5</v>
      </c>
      <c r="BZ300" s="113">
        <v>99.7</v>
      </c>
      <c r="CA300" s="113">
        <v>94.5</v>
      </c>
      <c r="CB300" s="113">
        <v>100</v>
      </c>
      <c r="CC300" s="113"/>
      <c r="CD300" s="113"/>
      <c r="CE300" s="113"/>
      <c r="CF300" s="113"/>
      <c r="CG300" s="186"/>
      <c r="CH300" s="186"/>
      <c r="CI300" s="113">
        <v>9</v>
      </c>
      <c r="CJ300" s="113">
        <v>9</v>
      </c>
      <c r="CK300" s="113">
        <v>5</v>
      </c>
    </row>
    <row r="301" spans="1:89" x14ac:dyDescent="0.2">
      <c r="A301" s="184">
        <v>305</v>
      </c>
      <c r="B301" s="36">
        <v>305</v>
      </c>
      <c r="C301" t="s">
        <v>984</v>
      </c>
      <c r="D301" s="185" t="s">
        <v>985</v>
      </c>
      <c r="E301" s="186">
        <v>9</v>
      </c>
      <c r="F301" s="187" t="s">
        <v>110</v>
      </c>
      <c r="G301" s="187" t="s">
        <v>111</v>
      </c>
      <c r="H301" s="187"/>
      <c r="I301" s="188" t="s">
        <v>115</v>
      </c>
      <c r="J301" s="188" t="s">
        <v>139</v>
      </c>
      <c r="K301" s="188" t="s">
        <v>337</v>
      </c>
      <c r="L301" s="188" t="s">
        <v>337</v>
      </c>
      <c r="M301" s="188" t="s">
        <v>337</v>
      </c>
      <c r="N301" s="188" t="s">
        <v>337</v>
      </c>
      <c r="O301" s="188" t="s">
        <v>337</v>
      </c>
      <c r="P301" s="189">
        <v>44365</v>
      </c>
      <c r="Q301" s="113" t="s">
        <v>88</v>
      </c>
      <c r="R301" s="113" t="s">
        <v>986</v>
      </c>
      <c r="S301" s="190">
        <v>9</v>
      </c>
      <c r="T301" s="113" t="s">
        <v>90</v>
      </c>
      <c r="U301" s="113">
        <v>140</v>
      </c>
      <c r="V301" s="113">
        <v>27</v>
      </c>
      <c r="W301" s="113">
        <v>13.8</v>
      </c>
      <c r="X301" s="113"/>
      <c r="Y301" s="113"/>
      <c r="Z301" s="191">
        <v>0.90277777777777779</v>
      </c>
      <c r="AA301" s="191">
        <v>0.34513888888888888</v>
      </c>
      <c r="AB301" s="113">
        <v>617.5</v>
      </c>
      <c r="AC301" s="113">
        <v>576</v>
      </c>
      <c r="AD301" s="113">
        <v>93</v>
      </c>
      <c r="AE301" s="113">
        <v>28.5</v>
      </c>
      <c r="AF301" s="113"/>
      <c r="AG301" s="192">
        <v>19.2</v>
      </c>
      <c r="AH301" s="192">
        <v>111</v>
      </c>
      <c r="AI301" s="192">
        <v>7.5</v>
      </c>
      <c r="AJ301" s="192">
        <v>11.4</v>
      </c>
      <c r="AK301" s="192">
        <v>42.9</v>
      </c>
      <c r="AL301" s="192">
        <v>20.8</v>
      </c>
      <c r="AM301" s="192">
        <v>24.9</v>
      </c>
      <c r="AN301" s="192">
        <v>90</v>
      </c>
      <c r="AO301" s="192">
        <v>40</v>
      </c>
      <c r="AP301" s="193">
        <v>3.9</v>
      </c>
      <c r="AQ301" s="192">
        <v>84</v>
      </c>
      <c r="AR301" s="192">
        <v>8.8000000000000007</v>
      </c>
      <c r="AS301" s="113">
        <v>114.9</v>
      </c>
      <c r="AT301" s="113">
        <v>63.7</v>
      </c>
      <c r="AU301" s="98">
        <v>4.166666666666667</v>
      </c>
      <c r="AV301" s="98">
        <v>4.572916666666667</v>
      </c>
      <c r="AW301" s="113">
        <v>9</v>
      </c>
      <c r="AX301" s="113">
        <v>0.9</v>
      </c>
      <c r="AY301" s="113">
        <v>0.1</v>
      </c>
      <c r="AZ301" s="113">
        <v>2</v>
      </c>
      <c r="BA301" s="113">
        <v>2</v>
      </c>
      <c r="BB301" s="113">
        <v>7</v>
      </c>
      <c r="BC301" s="113">
        <v>37</v>
      </c>
      <c r="BD301" s="113">
        <v>48</v>
      </c>
      <c r="BE301" s="173">
        <v>13.5</v>
      </c>
      <c r="BF301" s="113">
        <v>18.8</v>
      </c>
      <c r="BG301" s="113">
        <v>5</v>
      </c>
      <c r="BH301" s="113">
        <v>3.8</v>
      </c>
      <c r="BI301" s="113">
        <v>5.4</v>
      </c>
      <c r="BJ301" s="113">
        <v>4.5999999999999996</v>
      </c>
      <c r="BK301" s="113">
        <v>5.9</v>
      </c>
      <c r="BL301" s="113">
        <v>5</v>
      </c>
      <c r="BM301" s="113">
        <v>22</v>
      </c>
      <c r="BN301" s="113">
        <v>2.2999999999999998</v>
      </c>
      <c r="BO301" s="113">
        <v>91</v>
      </c>
      <c r="BP301" s="113">
        <v>96.2</v>
      </c>
      <c r="BQ301" s="113">
        <v>0</v>
      </c>
      <c r="BR301" s="113">
        <v>73</v>
      </c>
      <c r="BS301" s="113">
        <v>115</v>
      </c>
      <c r="BT301" s="113">
        <v>57</v>
      </c>
      <c r="BU301" s="113">
        <v>0.9</v>
      </c>
      <c r="BV301" s="113">
        <v>100</v>
      </c>
      <c r="BW301" s="113">
        <v>9.5</v>
      </c>
      <c r="BX301" s="113">
        <v>3.5</v>
      </c>
      <c r="BY301" s="113">
        <v>80.2</v>
      </c>
      <c r="BZ301" s="113">
        <v>99.8</v>
      </c>
      <c r="CA301" s="113">
        <v>80.2</v>
      </c>
      <c r="CB301" s="113">
        <v>100</v>
      </c>
      <c r="CC301" s="113"/>
      <c r="CD301" s="113"/>
      <c r="CE301" s="113"/>
      <c r="CF301" s="113"/>
      <c r="CG301" s="186"/>
      <c r="CH301" s="186"/>
      <c r="CI301" s="113">
        <v>10</v>
      </c>
      <c r="CJ301" s="113">
        <v>10</v>
      </c>
      <c r="CK301" s="113">
        <v>2</v>
      </c>
    </row>
    <row r="302" spans="1:89" x14ac:dyDescent="0.2">
      <c r="A302" s="184">
        <v>306</v>
      </c>
      <c r="B302" s="36">
        <v>306</v>
      </c>
      <c r="C302" t="s">
        <v>987</v>
      </c>
      <c r="D302" s="185" t="s">
        <v>988</v>
      </c>
      <c r="E302" s="186">
        <v>9</v>
      </c>
      <c r="F302" s="187" t="s">
        <v>110</v>
      </c>
      <c r="G302" s="187" t="s">
        <v>111</v>
      </c>
      <c r="H302" s="187"/>
      <c r="I302" s="188" t="s">
        <v>94</v>
      </c>
      <c r="J302" s="188" t="s">
        <v>95</v>
      </c>
      <c r="K302" s="188" t="s">
        <v>235</v>
      </c>
      <c r="L302" s="188" t="s">
        <v>96</v>
      </c>
      <c r="M302" s="188" t="s">
        <v>115</v>
      </c>
      <c r="N302" s="188" t="s">
        <v>337</v>
      </c>
      <c r="O302" s="188" t="s">
        <v>337</v>
      </c>
      <c r="P302" s="189">
        <v>44364</v>
      </c>
      <c r="Q302" s="113" t="s">
        <v>88</v>
      </c>
      <c r="R302" s="113" t="s">
        <v>989</v>
      </c>
      <c r="S302" s="190">
        <v>9</v>
      </c>
      <c r="T302" s="113" t="s">
        <v>98</v>
      </c>
      <c r="U302" s="113">
        <v>133</v>
      </c>
      <c r="V302" s="113">
        <v>26</v>
      </c>
      <c r="W302" s="113">
        <v>14.7</v>
      </c>
      <c r="X302" s="113"/>
      <c r="Y302" s="113"/>
      <c r="Z302" s="191">
        <v>0.86319444444444438</v>
      </c>
      <c r="AA302" s="191">
        <v>0.25069444444444444</v>
      </c>
      <c r="AB302" s="113">
        <v>557.70000000000005</v>
      </c>
      <c r="AC302" s="113">
        <v>512.5</v>
      </c>
      <c r="AD302" s="113">
        <v>92</v>
      </c>
      <c r="AE302" s="113">
        <v>45.2</v>
      </c>
      <c r="AF302" s="113"/>
      <c r="AG302" s="192">
        <v>0</v>
      </c>
      <c r="AH302" s="192">
        <v>253.5</v>
      </c>
      <c r="AI302" s="192">
        <v>8.1</v>
      </c>
      <c r="AJ302" s="192">
        <v>5.9</v>
      </c>
      <c r="AK302" s="192">
        <v>44.8</v>
      </c>
      <c r="AL302" s="192">
        <v>27</v>
      </c>
      <c r="AM302" s="192">
        <v>22.3</v>
      </c>
      <c r="AN302" s="192">
        <v>96</v>
      </c>
      <c r="AO302" s="192">
        <v>37</v>
      </c>
      <c r="AP302" s="193">
        <v>4</v>
      </c>
      <c r="AQ302" s="192">
        <v>78</v>
      </c>
      <c r="AR302" s="192">
        <v>9.1</v>
      </c>
      <c r="AS302" s="113">
        <v>118.3</v>
      </c>
      <c r="AT302" s="113">
        <v>71.8</v>
      </c>
      <c r="AU302" s="98">
        <v>4.331707317073171</v>
      </c>
      <c r="AV302" s="98">
        <v>4.8</v>
      </c>
      <c r="AW302" s="113">
        <v>70</v>
      </c>
      <c r="AX302" s="113">
        <v>8.1</v>
      </c>
      <c r="AY302" s="113">
        <v>2.8</v>
      </c>
      <c r="AZ302" s="113">
        <v>0</v>
      </c>
      <c r="BA302" s="113">
        <v>14</v>
      </c>
      <c r="BB302" s="113">
        <v>2</v>
      </c>
      <c r="BC302" s="113">
        <v>34</v>
      </c>
      <c r="BD302" s="113">
        <v>50</v>
      </c>
      <c r="BE302" s="173">
        <v>19.600000000000001</v>
      </c>
      <c r="BF302" s="113">
        <v>25.9</v>
      </c>
      <c r="BG302" s="113">
        <v>5.9</v>
      </c>
      <c r="BH302" s="113">
        <v>15.2</v>
      </c>
      <c r="BI302" s="113">
        <v>3.2</v>
      </c>
      <c r="BJ302" s="113">
        <v>10.4</v>
      </c>
      <c r="BK302" s="113">
        <v>1.3</v>
      </c>
      <c r="BL302" s="113">
        <v>3.9</v>
      </c>
      <c r="BM302" s="113">
        <v>12</v>
      </c>
      <c r="BN302" s="113">
        <v>1.4</v>
      </c>
      <c r="BO302" s="113">
        <v>92</v>
      </c>
      <c r="BP302" s="113">
        <v>97.6</v>
      </c>
      <c r="BQ302" s="113">
        <v>0</v>
      </c>
      <c r="BR302" s="113">
        <v>59</v>
      </c>
      <c r="BS302" s="113">
        <v>109</v>
      </c>
      <c r="BT302" s="113">
        <v>41</v>
      </c>
      <c r="BU302" s="113">
        <v>97.4</v>
      </c>
      <c r="BV302" s="113">
        <v>41.9</v>
      </c>
      <c r="BW302" s="113">
        <v>6.4</v>
      </c>
      <c r="BX302" s="113">
        <v>3.3</v>
      </c>
      <c r="BY302" s="113">
        <v>91.9</v>
      </c>
      <c r="BZ302" s="113">
        <v>99.7</v>
      </c>
      <c r="CA302" s="113">
        <v>91.9</v>
      </c>
      <c r="CB302" s="113">
        <v>100</v>
      </c>
      <c r="CC302" s="113" t="s">
        <v>77</v>
      </c>
      <c r="CD302" s="113"/>
      <c r="CE302" s="113"/>
      <c r="CF302" s="113"/>
      <c r="CG302" s="186"/>
      <c r="CH302" s="186"/>
      <c r="CI302" s="113">
        <v>10</v>
      </c>
      <c r="CJ302" s="113">
        <v>10</v>
      </c>
      <c r="CK302" s="173">
        <v>0</v>
      </c>
    </row>
    <row r="303" spans="1:89" x14ac:dyDescent="0.2">
      <c r="A303" s="184">
        <v>307</v>
      </c>
      <c r="B303" s="36">
        <v>307</v>
      </c>
      <c r="C303" t="s">
        <v>990</v>
      </c>
      <c r="D303" s="185" t="s">
        <v>991</v>
      </c>
      <c r="E303" s="186">
        <v>13</v>
      </c>
      <c r="F303" s="187" t="s">
        <v>110</v>
      </c>
      <c r="G303" s="187" t="s">
        <v>111</v>
      </c>
      <c r="H303" s="187"/>
      <c r="I303" s="188" t="s">
        <v>94</v>
      </c>
      <c r="J303" s="188" t="s">
        <v>337</v>
      </c>
      <c r="K303" s="188" t="s">
        <v>337</v>
      </c>
      <c r="L303" s="188" t="s">
        <v>337</v>
      </c>
      <c r="M303" s="188" t="s">
        <v>337</v>
      </c>
      <c r="N303" s="188" t="s">
        <v>337</v>
      </c>
      <c r="O303" s="188" t="s">
        <v>337</v>
      </c>
      <c r="P303" s="189">
        <v>44363</v>
      </c>
      <c r="Q303" s="113" t="s">
        <v>88</v>
      </c>
      <c r="R303" s="113" t="s">
        <v>992</v>
      </c>
      <c r="S303" s="190">
        <v>13</v>
      </c>
      <c r="T303" s="113" t="s">
        <v>90</v>
      </c>
      <c r="U303" s="113">
        <v>152</v>
      </c>
      <c r="V303" s="113">
        <v>31</v>
      </c>
      <c r="W303" s="113">
        <v>13.4</v>
      </c>
      <c r="X303" s="113"/>
      <c r="Y303" s="113"/>
      <c r="Z303" s="191">
        <v>0.90277777777777779</v>
      </c>
      <c r="AA303" s="191">
        <v>0.25972222222222224</v>
      </c>
      <c r="AB303" s="113">
        <v>500.7</v>
      </c>
      <c r="AC303" s="113">
        <v>457.5</v>
      </c>
      <c r="AD303" s="113">
        <v>91</v>
      </c>
      <c r="AE303" s="113">
        <v>43.2</v>
      </c>
      <c r="AF303" s="113"/>
      <c r="AG303" s="192">
        <v>13.4</v>
      </c>
      <c r="AH303" s="192">
        <v>166</v>
      </c>
      <c r="AI303" s="192">
        <v>11</v>
      </c>
      <c r="AJ303" s="192">
        <v>7.3</v>
      </c>
      <c r="AK303" s="192">
        <v>51.3</v>
      </c>
      <c r="AL303" s="192">
        <v>16.899999999999999</v>
      </c>
      <c r="AM303" s="192">
        <v>24.5</v>
      </c>
      <c r="AN303" s="192">
        <v>80</v>
      </c>
      <c r="AO303" s="192">
        <v>30</v>
      </c>
      <c r="AP303" s="193">
        <v>3.6</v>
      </c>
      <c r="AQ303" s="192">
        <v>130</v>
      </c>
      <c r="AR303" s="192">
        <v>17</v>
      </c>
      <c r="AS303" s="113">
        <v>104.5</v>
      </c>
      <c r="AT303" s="113">
        <v>68.199999999999989</v>
      </c>
      <c r="AU303" s="98">
        <v>3.9344262295081966</v>
      </c>
      <c r="AV303" s="98">
        <v>4.4065573770491806</v>
      </c>
      <c r="AW303" s="113">
        <v>0</v>
      </c>
      <c r="AX303" s="113">
        <v>0</v>
      </c>
      <c r="AY303" s="113">
        <v>0</v>
      </c>
      <c r="AZ303" s="113">
        <v>0</v>
      </c>
      <c r="BA303" s="113">
        <v>3</v>
      </c>
      <c r="BB303" s="113">
        <v>1</v>
      </c>
      <c r="BC303" s="113">
        <v>90</v>
      </c>
      <c r="BD303" s="113">
        <v>94</v>
      </c>
      <c r="BE303" s="173">
        <v>12.6</v>
      </c>
      <c r="BF303" s="113">
        <v>29.1</v>
      </c>
      <c r="BG303" s="113">
        <v>12.3</v>
      </c>
      <c r="BH303" s="113">
        <v>9.6</v>
      </c>
      <c r="BI303" s="113">
        <v>13.2</v>
      </c>
      <c r="BJ303" s="113">
        <v>8.3000000000000007</v>
      </c>
      <c r="BK303" s="113">
        <v>12.5</v>
      </c>
      <c r="BL303" s="113">
        <v>11</v>
      </c>
      <c r="BM303" s="113">
        <v>41</v>
      </c>
      <c r="BN303" s="113">
        <v>5.4</v>
      </c>
      <c r="BO303" s="113">
        <v>92</v>
      </c>
      <c r="BP303" s="113">
        <v>95.8</v>
      </c>
      <c r="BQ303" s="113">
        <v>0</v>
      </c>
      <c r="BR303" s="113">
        <v>85</v>
      </c>
      <c r="BS303" s="113">
        <v>125</v>
      </c>
      <c r="BT303" s="113">
        <v>59</v>
      </c>
      <c r="BU303" s="113">
        <v>152.19999999999999</v>
      </c>
      <c r="BV303" s="113">
        <v>71.900000000000006</v>
      </c>
      <c r="BW303" s="113">
        <v>18</v>
      </c>
      <c r="BX303" s="113">
        <v>2.9</v>
      </c>
      <c r="BY303" s="113">
        <v>99.5</v>
      </c>
      <c r="BZ303" s="113">
        <v>100</v>
      </c>
      <c r="CA303" s="113">
        <v>100</v>
      </c>
      <c r="CB303" s="113">
        <v>99.5</v>
      </c>
      <c r="CC303" s="113"/>
      <c r="CD303" s="113"/>
      <c r="CE303" s="113"/>
      <c r="CF303" s="113"/>
      <c r="CG303" s="186"/>
      <c r="CH303" s="186"/>
      <c r="CI303" s="113">
        <v>10</v>
      </c>
      <c r="CJ303" s="113">
        <v>10</v>
      </c>
      <c r="CK303" s="173">
        <v>0</v>
      </c>
    </row>
    <row r="304" spans="1:89" x14ac:dyDescent="0.2">
      <c r="A304" s="184">
        <v>308</v>
      </c>
      <c r="B304" s="36">
        <v>308</v>
      </c>
      <c r="C304" t="s">
        <v>993</v>
      </c>
      <c r="D304" s="185" t="s">
        <v>994</v>
      </c>
      <c r="E304" s="186">
        <v>7</v>
      </c>
      <c r="F304" s="187" t="s">
        <v>110</v>
      </c>
      <c r="G304" s="187" t="s">
        <v>111</v>
      </c>
      <c r="H304" s="187"/>
      <c r="I304" s="188" t="s">
        <v>94</v>
      </c>
      <c r="J304" s="188" t="s">
        <v>95</v>
      </c>
      <c r="K304" s="188" t="s">
        <v>139</v>
      </c>
      <c r="L304" s="188" t="s">
        <v>87</v>
      </c>
      <c r="M304" s="188" t="s">
        <v>337</v>
      </c>
      <c r="N304" s="188" t="s">
        <v>337</v>
      </c>
      <c r="O304" s="188" t="s">
        <v>337</v>
      </c>
      <c r="P304" s="189">
        <v>44362</v>
      </c>
      <c r="Q304" s="113" t="s">
        <v>88</v>
      </c>
      <c r="R304" s="113" t="s">
        <v>995</v>
      </c>
      <c r="S304" s="190">
        <v>7</v>
      </c>
      <c r="T304" s="113" t="s">
        <v>98</v>
      </c>
      <c r="U304" s="113">
        <v>124</v>
      </c>
      <c r="V304" s="113">
        <v>22</v>
      </c>
      <c r="W304" s="113">
        <v>14.3</v>
      </c>
      <c r="X304" s="113"/>
      <c r="Y304" s="113"/>
      <c r="Z304" s="191">
        <v>0.85069444444444453</v>
      </c>
      <c r="AA304" s="191">
        <v>0.32569444444444445</v>
      </c>
      <c r="AB304" s="113">
        <v>684.3</v>
      </c>
      <c r="AC304" s="113">
        <v>611.5</v>
      </c>
      <c r="AD304" s="113">
        <v>89</v>
      </c>
      <c r="AE304" s="113">
        <v>72.8</v>
      </c>
      <c r="AF304" s="113"/>
      <c r="AG304" s="192">
        <v>10.4</v>
      </c>
      <c r="AH304" s="192">
        <v>170.4</v>
      </c>
      <c r="AI304" s="192">
        <v>10.6</v>
      </c>
      <c r="AJ304" s="192">
        <v>7.5</v>
      </c>
      <c r="AK304" s="192">
        <v>46.9</v>
      </c>
      <c r="AL304" s="192">
        <v>18.2</v>
      </c>
      <c r="AM304" s="192">
        <v>27.4</v>
      </c>
      <c r="AN304" s="192">
        <v>63</v>
      </c>
      <c r="AO304" s="192">
        <v>25</v>
      </c>
      <c r="AP304" s="193">
        <v>2.2000000000000002</v>
      </c>
      <c r="AQ304" s="192">
        <v>64</v>
      </c>
      <c r="AR304" s="192">
        <v>6.3</v>
      </c>
      <c r="AS304" s="113">
        <v>90.4</v>
      </c>
      <c r="AT304" s="113">
        <v>65.099999999999994</v>
      </c>
      <c r="AU304" s="98">
        <v>2.4529844644317254</v>
      </c>
      <c r="AV304" s="98">
        <v>2.6688470973017169</v>
      </c>
      <c r="AW304" s="113">
        <v>2</v>
      </c>
      <c r="AX304" s="113">
        <v>0.1</v>
      </c>
      <c r="AY304" s="113">
        <v>0</v>
      </c>
      <c r="AZ304" s="113">
        <v>4</v>
      </c>
      <c r="BA304" s="113">
        <v>4</v>
      </c>
      <c r="BB304" s="113">
        <v>3</v>
      </c>
      <c r="BC304" s="113">
        <v>29</v>
      </c>
      <c r="BD304" s="113">
        <v>40</v>
      </c>
      <c r="BE304" s="173">
        <v>12.6</v>
      </c>
      <c r="BF304" s="113">
        <v>16.399999999999999</v>
      </c>
      <c r="BG304" s="113">
        <v>3.9</v>
      </c>
      <c r="BH304" s="113">
        <v>6.1</v>
      </c>
      <c r="BI304" s="113">
        <v>3.1</v>
      </c>
      <c r="BJ304" s="113">
        <v>5.0999999999999996</v>
      </c>
      <c r="BK304" s="113">
        <v>2.5</v>
      </c>
      <c r="BL304" s="113">
        <v>3.4</v>
      </c>
      <c r="BM304" s="113">
        <v>16</v>
      </c>
      <c r="BN304" s="113">
        <v>1.6</v>
      </c>
      <c r="BO304" s="113">
        <v>69</v>
      </c>
      <c r="BP304" s="113">
        <v>96.3</v>
      </c>
      <c r="BQ304" s="113">
        <v>1.4</v>
      </c>
      <c r="BR304" s="113">
        <v>81</v>
      </c>
      <c r="BS304" s="113">
        <v>117</v>
      </c>
      <c r="BT304" s="113">
        <v>48</v>
      </c>
      <c r="BU304" s="113">
        <v>9.6</v>
      </c>
      <c r="BV304" s="113">
        <v>37.5</v>
      </c>
      <c r="BW304" s="113">
        <v>9</v>
      </c>
      <c r="BX304" s="113">
        <v>4.4000000000000004</v>
      </c>
      <c r="BY304" s="113">
        <v>72.900000000000006</v>
      </c>
      <c r="BZ304" s="113">
        <v>93.4</v>
      </c>
      <c r="CA304" s="113">
        <v>72.900000000000006</v>
      </c>
      <c r="CB304" s="113">
        <v>100</v>
      </c>
      <c r="CC304" s="113"/>
      <c r="CD304" s="113"/>
      <c r="CE304" s="113" t="s">
        <v>79</v>
      </c>
      <c r="CF304" s="113"/>
      <c r="CG304" s="186"/>
      <c r="CH304" s="186"/>
      <c r="CI304" s="113">
        <v>8</v>
      </c>
      <c r="CJ304" s="113">
        <v>3</v>
      </c>
      <c r="CK304" s="113">
        <v>5</v>
      </c>
    </row>
    <row r="305" spans="1:89" x14ac:dyDescent="0.2">
      <c r="A305" s="184">
        <v>309</v>
      </c>
      <c r="B305" s="36">
        <v>309</v>
      </c>
      <c r="C305" t="s">
        <v>996</v>
      </c>
      <c r="D305" s="185" t="s">
        <v>997</v>
      </c>
      <c r="E305" s="186">
        <v>6</v>
      </c>
      <c r="F305" s="187" t="s">
        <v>110</v>
      </c>
      <c r="G305" s="187" t="s">
        <v>111</v>
      </c>
      <c r="H305" s="187"/>
      <c r="I305" s="188" t="s">
        <v>235</v>
      </c>
      <c r="J305" s="188" t="s">
        <v>96</v>
      </c>
      <c r="K305" s="188" t="s">
        <v>115</v>
      </c>
      <c r="L305" s="188" t="s">
        <v>228</v>
      </c>
      <c r="M305" s="188" t="s">
        <v>95</v>
      </c>
      <c r="N305" s="188" t="s">
        <v>337</v>
      </c>
      <c r="O305" s="188" t="s">
        <v>337</v>
      </c>
      <c r="P305" s="189">
        <v>44362</v>
      </c>
      <c r="Q305" s="113" t="s">
        <v>88</v>
      </c>
      <c r="R305" s="113" t="s">
        <v>998</v>
      </c>
      <c r="S305" s="190">
        <v>6</v>
      </c>
      <c r="T305" s="113" t="s">
        <v>98</v>
      </c>
      <c r="U305" s="113">
        <v>116</v>
      </c>
      <c r="V305" s="113">
        <v>21</v>
      </c>
      <c r="W305" s="113">
        <v>15.6</v>
      </c>
      <c r="X305" s="113"/>
      <c r="Y305" s="113"/>
      <c r="Z305" s="191">
        <v>0.87708333333333333</v>
      </c>
      <c r="AA305" s="191">
        <v>0.25069444444444444</v>
      </c>
      <c r="AB305" s="113">
        <v>537</v>
      </c>
      <c r="AC305" s="113">
        <v>352</v>
      </c>
      <c r="AD305" s="113">
        <v>66</v>
      </c>
      <c r="AE305" s="113">
        <v>185</v>
      </c>
      <c r="AF305" s="113"/>
      <c r="AG305" s="192">
        <v>35</v>
      </c>
      <c r="AH305" s="192">
        <v>109.5</v>
      </c>
      <c r="AI305" s="192">
        <v>34.5</v>
      </c>
      <c r="AJ305" s="192">
        <v>3.8</v>
      </c>
      <c r="AK305" s="192">
        <v>43</v>
      </c>
      <c r="AL305" s="192">
        <v>33.5</v>
      </c>
      <c r="AM305" s="192">
        <v>19.600000000000001</v>
      </c>
      <c r="AN305" s="192">
        <v>40</v>
      </c>
      <c r="AO305" s="192">
        <v>10</v>
      </c>
      <c r="AP305" s="193">
        <v>1.1000000000000001</v>
      </c>
      <c r="AQ305" s="192">
        <v>55</v>
      </c>
      <c r="AR305" s="192">
        <v>9.4</v>
      </c>
      <c r="AS305" s="113">
        <v>59.6</v>
      </c>
      <c r="AT305" s="113">
        <v>76.5</v>
      </c>
      <c r="AU305" s="98">
        <v>1.7045454545454546</v>
      </c>
      <c r="AV305" s="98">
        <v>1.8920454545454546</v>
      </c>
      <c r="AW305" s="113">
        <v>10</v>
      </c>
      <c r="AX305" s="113">
        <v>1.7</v>
      </c>
      <c r="AY305" s="113">
        <v>0.7</v>
      </c>
      <c r="AZ305" s="113">
        <v>2</v>
      </c>
      <c r="BA305" s="113">
        <v>0</v>
      </c>
      <c r="BB305" s="113">
        <v>5</v>
      </c>
      <c r="BC305" s="113">
        <v>15</v>
      </c>
      <c r="BD305" s="113">
        <v>22</v>
      </c>
      <c r="BE305" s="173">
        <v>12.3</v>
      </c>
      <c r="BF305" s="113">
        <v>17.8</v>
      </c>
      <c r="BG305" s="113">
        <v>3.8</v>
      </c>
      <c r="BH305" s="113">
        <v>7</v>
      </c>
      <c r="BI305" s="113">
        <v>3</v>
      </c>
      <c r="BJ305" s="113">
        <v>7.6</v>
      </c>
      <c r="BK305" s="113">
        <v>3</v>
      </c>
      <c r="BL305" s="113">
        <v>2.9</v>
      </c>
      <c r="BM305" s="113">
        <v>5</v>
      </c>
      <c r="BN305" s="113">
        <v>0.9</v>
      </c>
      <c r="BO305" s="113">
        <v>93</v>
      </c>
      <c r="BP305" s="113">
        <v>97.4</v>
      </c>
      <c r="BQ305" s="113">
        <v>0</v>
      </c>
      <c r="BR305" s="113">
        <v>73</v>
      </c>
      <c r="BS305" s="113">
        <v>114</v>
      </c>
      <c r="BT305" s="113">
        <v>54</v>
      </c>
      <c r="BU305" s="113">
        <v>0.1</v>
      </c>
      <c r="BV305" s="113">
        <v>25</v>
      </c>
      <c r="BW305" s="113">
        <v>7.4</v>
      </c>
      <c r="BX305" s="113">
        <v>3.4</v>
      </c>
      <c r="BY305" s="113">
        <v>99.6</v>
      </c>
      <c r="BZ305" s="113">
        <v>99.6</v>
      </c>
      <c r="CA305" s="113">
        <v>100</v>
      </c>
      <c r="CB305" s="113">
        <v>100</v>
      </c>
      <c r="CC305" s="113"/>
      <c r="CD305" s="113"/>
      <c r="CE305" s="113"/>
      <c r="CF305" s="113"/>
      <c r="CG305" s="186"/>
      <c r="CH305" s="186"/>
      <c r="CI305" s="113">
        <v>10</v>
      </c>
      <c r="CJ305" s="113">
        <v>10</v>
      </c>
      <c r="CK305" s="173">
        <v>0</v>
      </c>
    </row>
    <row r="306" spans="1:89" x14ac:dyDescent="0.2">
      <c r="A306" s="184">
        <v>310</v>
      </c>
      <c r="B306" s="36">
        <v>310</v>
      </c>
      <c r="C306" t="s">
        <v>999</v>
      </c>
      <c r="D306" s="185" t="s">
        <v>1000</v>
      </c>
      <c r="E306" s="186">
        <v>9</v>
      </c>
      <c r="F306" s="187" t="s">
        <v>110</v>
      </c>
      <c r="G306" s="187" t="s">
        <v>111</v>
      </c>
      <c r="H306" s="187"/>
      <c r="I306" s="188" t="s">
        <v>94</v>
      </c>
      <c r="J306" s="188" t="s">
        <v>235</v>
      </c>
      <c r="K306" s="188" t="s">
        <v>93</v>
      </c>
      <c r="L306" s="188" t="s">
        <v>337</v>
      </c>
      <c r="M306" s="188" t="s">
        <v>337</v>
      </c>
      <c r="N306" s="188" t="s">
        <v>337</v>
      </c>
      <c r="O306" s="188" t="s">
        <v>337</v>
      </c>
      <c r="P306" s="189">
        <v>44361</v>
      </c>
      <c r="Q306" s="113" t="s">
        <v>88</v>
      </c>
      <c r="R306" s="113" t="s">
        <v>1001</v>
      </c>
      <c r="S306" s="190">
        <v>9</v>
      </c>
      <c r="T306" s="113" t="s">
        <v>98</v>
      </c>
      <c r="U306" s="113">
        <v>133</v>
      </c>
      <c r="V306" s="113">
        <v>32</v>
      </c>
      <c r="W306" s="113">
        <v>18.100000000000001</v>
      </c>
      <c r="X306" s="113"/>
      <c r="Y306" s="113"/>
      <c r="Z306" s="191">
        <v>0.86388888888888893</v>
      </c>
      <c r="AA306" s="191">
        <v>0.27569444444444446</v>
      </c>
      <c r="AB306" s="113">
        <v>560.5</v>
      </c>
      <c r="AC306" s="113">
        <v>492</v>
      </c>
      <c r="AD306" s="113">
        <v>88</v>
      </c>
      <c r="AE306" s="113">
        <v>68.5</v>
      </c>
      <c r="AF306" s="113"/>
      <c r="AG306" s="192">
        <v>31.5</v>
      </c>
      <c r="AH306" s="192">
        <v>201</v>
      </c>
      <c r="AI306" s="192">
        <v>16.899999999999999</v>
      </c>
      <c r="AJ306" s="192">
        <v>4.5</v>
      </c>
      <c r="AK306" s="192">
        <v>52.4</v>
      </c>
      <c r="AL306" s="192">
        <v>21.3</v>
      </c>
      <c r="AM306" s="192">
        <v>21.7</v>
      </c>
      <c r="AN306" s="192">
        <v>71</v>
      </c>
      <c r="AO306" s="192">
        <v>32</v>
      </c>
      <c r="AP306" s="193">
        <v>3.4</v>
      </c>
      <c r="AQ306" s="192">
        <v>152</v>
      </c>
      <c r="AR306" s="192">
        <v>18.5</v>
      </c>
      <c r="AS306" s="113">
        <v>92.7</v>
      </c>
      <c r="AT306" s="113">
        <v>73.7</v>
      </c>
      <c r="AU306" s="98">
        <v>3.9024390243902438</v>
      </c>
      <c r="AV306" s="98">
        <v>4.3170731707317076</v>
      </c>
      <c r="AW306" s="113">
        <v>36</v>
      </c>
      <c r="AX306" s="113">
        <v>4.4000000000000004</v>
      </c>
      <c r="AY306" s="113">
        <v>1.8</v>
      </c>
      <c r="AZ306" s="113">
        <v>3</v>
      </c>
      <c r="BA306" s="113">
        <v>1</v>
      </c>
      <c r="BB306" s="113">
        <v>4</v>
      </c>
      <c r="BC306" s="113">
        <v>52</v>
      </c>
      <c r="BD306" s="113">
        <v>60</v>
      </c>
      <c r="BE306" s="173">
        <v>13.7</v>
      </c>
      <c r="BF306" s="113">
        <v>18.7</v>
      </c>
      <c r="BG306" s="113">
        <v>7.3</v>
      </c>
      <c r="BH306" s="113">
        <v>9</v>
      </c>
      <c r="BI306" s="113">
        <v>6.9</v>
      </c>
      <c r="BJ306" s="113">
        <v>5.8</v>
      </c>
      <c r="BK306" s="113">
        <v>11.9</v>
      </c>
      <c r="BL306" s="113">
        <v>7.6</v>
      </c>
      <c r="BM306" s="113">
        <v>2</v>
      </c>
      <c r="BN306" s="113">
        <v>0.2</v>
      </c>
      <c r="BO306" s="113">
        <v>91</v>
      </c>
      <c r="BP306" s="113">
        <v>97.3</v>
      </c>
      <c r="BQ306" s="113">
        <v>0</v>
      </c>
      <c r="BR306" s="113">
        <v>70</v>
      </c>
      <c r="BS306" s="113">
        <v>109</v>
      </c>
      <c r="BT306" s="113">
        <v>51</v>
      </c>
      <c r="BU306" s="113">
        <v>31.8</v>
      </c>
      <c r="BV306" s="113">
        <v>46.2</v>
      </c>
      <c r="BW306" s="113">
        <v>10.8</v>
      </c>
      <c r="BX306" s="113">
        <v>3</v>
      </c>
      <c r="BY306" s="113">
        <v>55.1</v>
      </c>
      <c r="BZ306" s="113">
        <v>99.7</v>
      </c>
      <c r="CA306" s="113">
        <v>55.1</v>
      </c>
      <c r="CB306" s="113">
        <v>89.2</v>
      </c>
      <c r="CC306" s="113"/>
      <c r="CD306" s="113"/>
      <c r="CE306" s="113"/>
      <c r="CF306" s="113"/>
      <c r="CG306" s="186"/>
      <c r="CH306" s="186"/>
      <c r="CI306" s="113">
        <v>10</v>
      </c>
      <c r="CJ306" s="113">
        <v>10</v>
      </c>
      <c r="CK306" s="113">
        <v>5</v>
      </c>
    </row>
    <row r="307" spans="1:89" x14ac:dyDescent="0.2">
      <c r="A307" s="184">
        <v>311</v>
      </c>
      <c r="B307" s="36">
        <v>311</v>
      </c>
      <c r="C307" t="s">
        <v>1002</v>
      </c>
      <c r="D307" s="185" t="s">
        <v>1003</v>
      </c>
      <c r="E307" s="186">
        <v>13</v>
      </c>
      <c r="F307" s="187" t="s">
        <v>110</v>
      </c>
      <c r="G307" s="187" t="s">
        <v>111</v>
      </c>
      <c r="H307" s="187"/>
      <c r="I307" s="188" t="s">
        <v>235</v>
      </c>
      <c r="J307" s="188" t="s">
        <v>93</v>
      </c>
      <c r="K307" s="188" t="s">
        <v>96</v>
      </c>
      <c r="L307" s="188" t="s">
        <v>337</v>
      </c>
      <c r="M307" s="188" t="s">
        <v>337</v>
      </c>
      <c r="N307" s="188" t="s">
        <v>337</v>
      </c>
      <c r="O307" s="188" t="s">
        <v>337</v>
      </c>
      <c r="P307" s="189">
        <v>44358</v>
      </c>
      <c r="Q307" s="113" t="s">
        <v>88</v>
      </c>
      <c r="R307" s="113" t="s">
        <v>1004</v>
      </c>
      <c r="S307" s="190">
        <v>13</v>
      </c>
      <c r="T307" s="113" t="s">
        <v>90</v>
      </c>
      <c r="U307" s="113">
        <v>160</v>
      </c>
      <c r="V307" s="113">
        <v>49</v>
      </c>
      <c r="W307" s="113">
        <v>19.100000000000001</v>
      </c>
      <c r="X307" s="113"/>
      <c r="Y307" s="113"/>
      <c r="Z307" s="191">
        <v>0.97569444444444453</v>
      </c>
      <c r="AA307" s="191">
        <v>0.3659722222222222</v>
      </c>
      <c r="AB307" s="113">
        <v>562.6</v>
      </c>
      <c r="AC307" s="113">
        <v>537.5</v>
      </c>
      <c r="AD307" s="113">
        <v>96</v>
      </c>
      <c r="AE307" s="113">
        <v>25.1</v>
      </c>
      <c r="AF307" s="113"/>
      <c r="AG307" s="192">
        <v>0.3</v>
      </c>
      <c r="AH307" s="192">
        <v>138.80000000000001</v>
      </c>
      <c r="AI307" s="192">
        <v>4.5</v>
      </c>
      <c r="AJ307" s="192">
        <v>5.2</v>
      </c>
      <c r="AK307" s="192">
        <v>54.5</v>
      </c>
      <c r="AL307" s="192">
        <v>17</v>
      </c>
      <c r="AM307" s="192">
        <v>23.3</v>
      </c>
      <c r="AN307" s="192">
        <v>65</v>
      </c>
      <c r="AO307" s="192">
        <v>22</v>
      </c>
      <c r="AP307" s="193">
        <v>2.2999999999999998</v>
      </c>
      <c r="AQ307" s="192">
        <v>43</v>
      </c>
      <c r="AR307" s="192">
        <v>4.8</v>
      </c>
      <c r="AS307" s="113">
        <v>88.3</v>
      </c>
      <c r="AT307" s="113">
        <v>71.5</v>
      </c>
      <c r="AU307" s="98">
        <v>2.4558139534883723</v>
      </c>
      <c r="AV307" s="98">
        <v>2.7125581395348837</v>
      </c>
      <c r="AW307" s="113">
        <v>5</v>
      </c>
      <c r="AX307" s="113">
        <v>0.6</v>
      </c>
      <c r="AY307" s="113">
        <v>0</v>
      </c>
      <c r="AZ307" s="113">
        <v>4</v>
      </c>
      <c r="BA307" s="113">
        <v>0</v>
      </c>
      <c r="BB307" s="113">
        <v>0</v>
      </c>
      <c r="BC307" s="113">
        <v>14</v>
      </c>
      <c r="BD307" s="113">
        <v>18</v>
      </c>
      <c r="BE307" s="113">
        <v>14</v>
      </c>
      <c r="BF307" s="113">
        <v>32.700000000000003</v>
      </c>
      <c r="BG307" s="113">
        <v>2</v>
      </c>
      <c r="BH307" s="113">
        <v>2.9</v>
      </c>
      <c r="BI307" s="113">
        <v>1.7</v>
      </c>
      <c r="BJ307" s="113">
        <v>2.4</v>
      </c>
      <c r="BK307" s="113">
        <v>1.9</v>
      </c>
      <c r="BL307" s="113">
        <v>2.1</v>
      </c>
      <c r="BM307" s="113">
        <v>10</v>
      </c>
      <c r="BN307" s="113">
        <v>1.1000000000000001</v>
      </c>
      <c r="BO307" s="113">
        <v>90</v>
      </c>
      <c r="BP307" s="113">
        <v>95.1</v>
      </c>
      <c r="BQ307" s="113">
        <v>0</v>
      </c>
      <c r="BR307" s="113">
        <v>88</v>
      </c>
      <c r="BS307" s="113">
        <v>121</v>
      </c>
      <c r="BT307" s="113">
        <v>61</v>
      </c>
      <c r="BU307" s="113">
        <v>9.6</v>
      </c>
      <c r="BV307" s="113">
        <v>4.5999999999999996</v>
      </c>
      <c r="BW307" s="113">
        <v>27.6</v>
      </c>
      <c r="BX307" s="113">
        <v>3.3</v>
      </c>
      <c r="BY307" s="113">
        <v>62.3</v>
      </c>
      <c r="BZ307" s="113">
        <v>100</v>
      </c>
      <c r="CA307" s="113">
        <v>100</v>
      </c>
      <c r="CB307" s="113">
        <v>62.3</v>
      </c>
      <c r="CC307" s="113"/>
      <c r="CD307" s="113"/>
      <c r="CE307" s="113"/>
      <c r="CF307" s="113"/>
      <c r="CG307" s="186"/>
      <c r="CH307" s="186"/>
      <c r="CI307" s="113">
        <v>3</v>
      </c>
      <c r="CJ307" s="113">
        <v>9</v>
      </c>
      <c r="CK307" s="173">
        <v>0</v>
      </c>
    </row>
    <row r="308" spans="1:89" x14ac:dyDescent="0.2">
      <c r="A308" s="184">
        <v>312</v>
      </c>
      <c r="B308" s="36">
        <v>312</v>
      </c>
      <c r="C308" t="s">
        <v>1005</v>
      </c>
      <c r="D308" s="185" t="s">
        <v>1006</v>
      </c>
      <c r="E308" s="186">
        <v>14</v>
      </c>
      <c r="F308" s="187"/>
      <c r="G308" s="187"/>
      <c r="H308" s="187"/>
      <c r="I308" s="188" t="s">
        <v>115</v>
      </c>
      <c r="J308" s="188" t="s">
        <v>228</v>
      </c>
      <c r="K308" s="188" t="s">
        <v>87</v>
      </c>
      <c r="L308" s="188" t="s">
        <v>93</v>
      </c>
      <c r="M308" s="188" t="s">
        <v>337</v>
      </c>
      <c r="N308" s="188" t="s">
        <v>337</v>
      </c>
      <c r="O308" s="188" t="s">
        <v>337</v>
      </c>
      <c r="P308" s="189">
        <v>44358</v>
      </c>
      <c r="Q308" s="113" t="s">
        <v>88</v>
      </c>
      <c r="R308" s="113" t="s">
        <v>1007</v>
      </c>
      <c r="S308" s="190">
        <v>14</v>
      </c>
      <c r="T308" s="113" t="s">
        <v>98</v>
      </c>
      <c r="U308" s="113">
        <v>185</v>
      </c>
      <c r="V308" s="113">
        <v>67</v>
      </c>
      <c r="W308" s="113">
        <v>19.600000000000001</v>
      </c>
      <c r="X308" s="113"/>
      <c r="Y308" s="113"/>
      <c r="Z308" s="191">
        <v>0.9159722222222223</v>
      </c>
      <c r="AA308" s="191">
        <v>0.35972222222222222</v>
      </c>
      <c r="AB308" s="113">
        <v>614.5</v>
      </c>
      <c r="AC308" s="113">
        <v>552</v>
      </c>
      <c r="AD308" s="113">
        <v>90</v>
      </c>
      <c r="AE308" s="113">
        <v>62.5</v>
      </c>
      <c r="AF308" s="113"/>
      <c r="AG308" s="192">
        <v>23.5</v>
      </c>
      <c r="AH308" s="192">
        <v>134.5</v>
      </c>
      <c r="AI308" s="192">
        <v>13.5</v>
      </c>
      <c r="AJ308" s="192">
        <v>7.3</v>
      </c>
      <c r="AK308" s="192">
        <v>52.3</v>
      </c>
      <c r="AL308" s="192">
        <v>13.8</v>
      </c>
      <c r="AM308" s="192">
        <v>26.6</v>
      </c>
      <c r="AN308" s="192">
        <v>101</v>
      </c>
      <c r="AO308" s="192">
        <v>37</v>
      </c>
      <c r="AP308" s="193">
        <v>3.6</v>
      </c>
      <c r="AQ308" s="192">
        <v>77</v>
      </c>
      <c r="AR308" s="192">
        <v>8.4</v>
      </c>
      <c r="AS308" s="113">
        <v>127.6</v>
      </c>
      <c r="AT308" s="113">
        <v>66.099999999999994</v>
      </c>
      <c r="AU308" s="98">
        <v>4.0217391304347823</v>
      </c>
      <c r="AV308" s="98">
        <v>4.4130434782608692</v>
      </c>
      <c r="AW308" s="113">
        <v>0</v>
      </c>
      <c r="AX308" s="113">
        <v>0</v>
      </c>
      <c r="AY308" s="113">
        <v>0</v>
      </c>
      <c r="AZ308" s="113">
        <v>3</v>
      </c>
      <c r="BA308" s="113">
        <v>0</v>
      </c>
      <c r="BB308" s="113">
        <v>3</v>
      </c>
      <c r="BC308" s="113">
        <v>37</v>
      </c>
      <c r="BD308" s="113">
        <v>43</v>
      </c>
      <c r="BE308" s="173">
        <v>13.6</v>
      </c>
      <c r="BF308" s="113">
        <v>20.100000000000001</v>
      </c>
      <c r="BG308" s="113">
        <v>4.7</v>
      </c>
      <c r="BH308" s="113">
        <v>2</v>
      </c>
      <c r="BI308" s="113">
        <v>5.6</v>
      </c>
      <c r="BJ308" s="113">
        <v>6</v>
      </c>
      <c r="BK308" s="113">
        <v>3.9</v>
      </c>
      <c r="BL308" s="113">
        <v>4</v>
      </c>
      <c r="BM308" s="113">
        <v>6</v>
      </c>
      <c r="BN308" s="113">
        <v>0.7</v>
      </c>
      <c r="BO308" s="113">
        <v>93</v>
      </c>
      <c r="BP308" s="113">
        <v>96.7</v>
      </c>
      <c r="BQ308" s="113">
        <v>0</v>
      </c>
      <c r="BR308" s="113">
        <v>53</v>
      </c>
      <c r="BS308" s="113">
        <v>107</v>
      </c>
      <c r="BT308" s="113">
        <v>41</v>
      </c>
      <c r="BU308" s="113">
        <v>75.3</v>
      </c>
      <c r="BV308" s="113">
        <v>30.7</v>
      </c>
      <c r="BW308" s="113">
        <v>3.7</v>
      </c>
      <c r="BX308" s="113">
        <v>3.8</v>
      </c>
      <c r="BY308" s="113">
        <v>59.7</v>
      </c>
      <c r="BZ308" s="113">
        <v>99.7</v>
      </c>
      <c r="CA308" s="113">
        <v>95</v>
      </c>
      <c r="CB308" s="113">
        <v>59.7</v>
      </c>
      <c r="CC308" s="113"/>
      <c r="CD308" s="113"/>
      <c r="CE308" s="113"/>
      <c r="CF308" s="113"/>
      <c r="CG308" s="186"/>
      <c r="CH308" s="186"/>
      <c r="CI308" s="113">
        <v>10</v>
      </c>
      <c r="CJ308" s="113">
        <v>10</v>
      </c>
      <c r="CK308" s="113">
        <v>0</v>
      </c>
    </row>
    <row r="309" spans="1:89" x14ac:dyDescent="0.2">
      <c r="A309" s="184">
        <v>313</v>
      </c>
      <c r="B309" s="36">
        <v>313</v>
      </c>
      <c r="C309" t="s">
        <v>1008</v>
      </c>
      <c r="D309" s="185" t="s">
        <v>1009</v>
      </c>
      <c r="E309" s="186">
        <v>9</v>
      </c>
      <c r="F309" s="187" t="s">
        <v>110</v>
      </c>
      <c r="G309" s="187" t="s">
        <v>111</v>
      </c>
      <c r="H309" s="187"/>
      <c r="I309" s="188" t="s">
        <v>235</v>
      </c>
      <c r="J309" s="188" t="s">
        <v>96</v>
      </c>
      <c r="K309" s="188" t="s">
        <v>115</v>
      </c>
      <c r="L309" s="188" t="s">
        <v>337</v>
      </c>
      <c r="M309" s="188" t="s">
        <v>337</v>
      </c>
      <c r="N309" s="188" t="s">
        <v>337</v>
      </c>
      <c r="O309" s="188" t="s">
        <v>337</v>
      </c>
      <c r="P309" s="189">
        <v>44357</v>
      </c>
      <c r="Q309" s="113" t="s">
        <v>88</v>
      </c>
      <c r="R309" s="113" t="s">
        <v>1010</v>
      </c>
      <c r="S309" s="190">
        <v>9</v>
      </c>
      <c r="T309" s="113" t="s">
        <v>98</v>
      </c>
      <c r="U309" s="113">
        <v>130</v>
      </c>
      <c r="V309" s="113">
        <v>38</v>
      </c>
      <c r="W309" s="113">
        <v>22.5</v>
      </c>
      <c r="X309" s="113"/>
      <c r="Y309" s="113"/>
      <c r="Z309" s="191">
        <v>0.9375</v>
      </c>
      <c r="AA309" s="191">
        <v>0.28125</v>
      </c>
      <c r="AB309" s="113">
        <v>488</v>
      </c>
      <c r="AC309" s="113">
        <v>428</v>
      </c>
      <c r="AD309" s="113">
        <v>88</v>
      </c>
      <c r="AE309" s="113">
        <v>60</v>
      </c>
      <c r="AF309" s="113"/>
      <c r="AG309" s="192">
        <v>7</v>
      </c>
      <c r="AH309" s="192">
        <v>200</v>
      </c>
      <c r="AI309" s="192">
        <v>13.5</v>
      </c>
      <c r="AJ309" s="192">
        <v>5.0999999999999996</v>
      </c>
      <c r="AK309" s="192">
        <v>54.7</v>
      </c>
      <c r="AL309" s="192">
        <v>19.2</v>
      </c>
      <c r="AM309" s="192">
        <v>21</v>
      </c>
      <c r="AN309" s="192">
        <v>77</v>
      </c>
      <c r="AO309" s="192">
        <v>33</v>
      </c>
      <c r="AP309" s="193">
        <v>4.0999999999999996</v>
      </c>
      <c r="AQ309" s="192">
        <v>90</v>
      </c>
      <c r="AR309" s="192">
        <v>12.6</v>
      </c>
      <c r="AS309" s="113">
        <v>98</v>
      </c>
      <c r="AT309" s="113">
        <v>73.900000000000006</v>
      </c>
      <c r="AU309" s="98">
        <v>4.6261682242990654</v>
      </c>
      <c r="AV309" s="98">
        <v>5.2009345794392523</v>
      </c>
      <c r="AW309" s="113">
        <v>26</v>
      </c>
      <c r="AX309" s="113">
        <v>3.6</v>
      </c>
      <c r="AY309" s="113">
        <v>0.6</v>
      </c>
      <c r="AZ309" s="113">
        <v>0</v>
      </c>
      <c r="BA309" s="113">
        <v>4</v>
      </c>
      <c r="BB309" s="113">
        <v>4</v>
      </c>
      <c r="BC309" s="113">
        <v>60</v>
      </c>
      <c r="BD309" s="113">
        <v>68</v>
      </c>
      <c r="BE309" s="173">
        <v>9.4</v>
      </c>
      <c r="BF309" s="113">
        <v>17.600000000000001</v>
      </c>
      <c r="BG309" s="113">
        <v>9.5</v>
      </c>
      <c r="BH309" s="113">
        <v>22</v>
      </c>
      <c r="BI309" s="113">
        <v>6.2</v>
      </c>
      <c r="BJ309" s="113">
        <v>9.8000000000000007</v>
      </c>
      <c r="BK309" s="113">
        <v>9.1999999999999993</v>
      </c>
      <c r="BL309" s="113">
        <v>7</v>
      </c>
      <c r="BM309" s="113">
        <v>9</v>
      </c>
      <c r="BN309" s="113">
        <v>1.3</v>
      </c>
      <c r="BO309" s="113">
        <v>94</v>
      </c>
      <c r="BP309" s="113">
        <v>97.7</v>
      </c>
      <c r="BQ309" s="113">
        <v>0</v>
      </c>
      <c r="BR309" s="113">
        <v>71</v>
      </c>
      <c r="BS309" s="113">
        <v>115</v>
      </c>
      <c r="BT309" s="113">
        <v>52</v>
      </c>
      <c r="BU309" s="113">
        <v>126.6</v>
      </c>
      <c r="BV309" s="113">
        <v>61.7</v>
      </c>
      <c r="BW309" s="113">
        <v>4.8</v>
      </c>
      <c r="BX309" s="113">
        <v>3.2</v>
      </c>
      <c r="BY309" s="113">
        <v>74.7</v>
      </c>
      <c r="BZ309" s="113">
        <v>100</v>
      </c>
      <c r="CA309" s="113">
        <v>74.7</v>
      </c>
      <c r="CB309" s="113">
        <v>99.9</v>
      </c>
      <c r="CC309" s="113"/>
      <c r="CD309" s="113"/>
      <c r="CE309" s="113"/>
      <c r="CF309" s="113"/>
      <c r="CG309" s="186"/>
      <c r="CH309" s="186"/>
      <c r="CI309" s="113" t="s">
        <v>129</v>
      </c>
      <c r="CJ309" s="113">
        <v>10</v>
      </c>
      <c r="CK309" s="113">
        <v>5</v>
      </c>
    </row>
    <row r="310" spans="1:89" x14ac:dyDescent="0.2">
      <c r="A310" s="184">
        <v>314</v>
      </c>
      <c r="B310" s="36">
        <v>314</v>
      </c>
      <c r="C310" t="s">
        <v>1011</v>
      </c>
      <c r="D310" s="185" t="s">
        <v>1012</v>
      </c>
      <c r="E310" s="186">
        <v>14</v>
      </c>
      <c r="F310" s="187" t="s">
        <v>110</v>
      </c>
      <c r="G310" s="187" t="s">
        <v>111</v>
      </c>
      <c r="H310" s="187"/>
      <c r="I310" s="188" t="s">
        <v>94</v>
      </c>
      <c r="J310" s="188" t="s">
        <v>235</v>
      </c>
      <c r="K310" s="188" t="s">
        <v>96</v>
      </c>
      <c r="L310" s="188" t="s">
        <v>115</v>
      </c>
      <c r="M310" s="188" t="s">
        <v>139</v>
      </c>
      <c r="N310" s="188" t="s">
        <v>228</v>
      </c>
      <c r="O310" s="188" t="s">
        <v>337</v>
      </c>
      <c r="P310" s="189">
        <v>44356</v>
      </c>
      <c r="Q310" s="113" t="s">
        <v>88</v>
      </c>
      <c r="R310" s="113" t="s">
        <v>1013</v>
      </c>
      <c r="S310" s="190">
        <v>14</v>
      </c>
      <c r="T310" s="113" t="s">
        <v>98</v>
      </c>
      <c r="U310" s="113">
        <v>169</v>
      </c>
      <c r="V310" s="113">
        <v>72</v>
      </c>
      <c r="W310" s="113">
        <v>25.2</v>
      </c>
      <c r="X310" s="113"/>
      <c r="Y310" s="113"/>
      <c r="Z310" s="191">
        <v>0.95763888888888893</v>
      </c>
      <c r="AA310" s="191">
        <v>0.29930555555555555</v>
      </c>
      <c r="AB310" s="113">
        <v>435.5</v>
      </c>
      <c r="AC310" s="113">
        <v>400.5</v>
      </c>
      <c r="AD310" s="113">
        <v>92</v>
      </c>
      <c r="AE310" s="113">
        <v>35</v>
      </c>
      <c r="AF310" s="113"/>
      <c r="AG310" s="192">
        <v>56.5</v>
      </c>
      <c r="AH310" s="192">
        <v>156</v>
      </c>
      <c r="AI310" s="192">
        <v>18.600000000000001</v>
      </c>
      <c r="AJ310" s="192">
        <v>4</v>
      </c>
      <c r="AK310" s="192">
        <v>54.9</v>
      </c>
      <c r="AL310" s="192">
        <v>16.899999999999999</v>
      </c>
      <c r="AM310" s="192">
        <v>24.2</v>
      </c>
      <c r="AN310" s="192">
        <v>62</v>
      </c>
      <c r="AO310" s="192">
        <v>27</v>
      </c>
      <c r="AP310" s="193">
        <v>3.7</v>
      </c>
      <c r="AQ310" s="192">
        <v>86</v>
      </c>
      <c r="AR310" s="192">
        <v>12.9</v>
      </c>
      <c r="AS310" s="113">
        <v>86.2</v>
      </c>
      <c r="AT310" s="113">
        <v>71.8</v>
      </c>
      <c r="AU310" s="98">
        <v>4.0449438202247192</v>
      </c>
      <c r="AV310" s="98">
        <v>4.5992509363295877</v>
      </c>
      <c r="AW310" s="113">
        <v>16</v>
      </c>
      <c r="AX310" s="113">
        <v>2.4</v>
      </c>
      <c r="AY310" s="113">
        <v>0.9</v>
      </c>
      <c r="AZ310" s="113">
        <v>0</v>
      </c>
      <c r="BA310" s="113">
        <v>0</v>
      </c>
      <c r="BB310" s="113">
        <v>1</v>
      </c>
      <c r="BC310" s="113">
        <v>43</v>
      </c>
      <c r="BD310" s="113">
        <v>44</v>
      </c>
      <c r="BE310" s="173">
        <v>11.5</v>
      </c>
      <c r="BF310" s="113">
        <v>14</v>
      </c>
      <c r="BG310" s="113">
        <v>6.6</v>
      </c>
      <c r="BH310" s="113">
        <v>0.6</v>
      </c>
      <c r="BI310" s="113">
        <v>8.5</v>
      </c>
      <c r="BJ310" s="113">
        <v>63.5</v>
      </c>
      <c r="BK310" s="113">
        <v>4.5</v>
      </c>
      <c r="BL310" s="113">
        <v>6.6</v>
      </c>
      <c r="BM310" s="113">
        <v>22</v>
      </c>
      <c r="BN310" s="113">
        <v>3.3</v>
      </c>
      <c r="BO310" s="113">
        <v>90</v>
      </c>
      <c r="BP310" s="113">
        <v>96.1</v>
      </c>
      <c r="BQ310" s="113">
        <v>0</v>
      </c>
      <c r="BR310" s="113">
        <v>70</v>
      </c>
      <c r="BS310" s="113">
        <v>115</v>
      </c>
      <c r="BT310" s="113">
        <v>53</v>
      </c>
      <c r="BU310" s="113">
        <v>23.7</v>
      </c>
      <c r="BV310" s="113">
        <v>41.6</v>
      </c>
      <c r="BW310" s="113">
        <v>38.1</v>
      </c>
      <c r="BX310" s="113">
        <v>4</v>
      </c>
      <c r="BY310" s="113">
        <v>28.2</v>
      </c>
      <c r="BZ310" s="113">
        <v>99.5</v>
      </c>
      <c r="CA310" s="113">
        <v>28.2</v>
      </c>
      <c r="CB310" s="113">
        <v>59.7</v>
      </c>
      <c r="CC310" s="113"/>
      <c r="CD310" s="113"/>
      <c r="CE310" s="113"/>
      <c r="CF310" s="113"/>
      <c r="CG310" s="186"/>
      <c r="CH310" s="186"/>
      <c r="CI310" s="113">
        <v>10</v>
      </c>
      <c r="CJ310" s="113">
        <v>10</v>
      </c>
      <c r="CK310" s="113">
        <v>5</v>
      </c>
    </row>
    <row r="311" spans="1:89" x14ac:dyDescent="0.2">
      <c r="A311" s="184">
        <v>315</v>
      </c>
      <c r="B311" s="36">
        <v>315</v>
      </c>
      <c r="C311" t="s">
        <v>401</v>
      </c>
      <c r="D311" s="185" t="s">
        <v>402</v>
      </c>
      <c r="E311" s="186">
        <v>10</v>
      </c>
      <c r="F311" s="187" t="s">
        <v>110</v>
      </c>
      <c r="G311" s="187" t="s">
        <v>111</v>
      </c>
      <c r="H311" s="187"/>
      <c r="I311" s="188" t="s">
        <v>94</v>
      </c>
      <c r="J311" s="188" t="s">
        <v>96</v>
      </c>
      <c r="K311" s="188" t="s">
        <v>87</v>
      </c>
      <c r="L311" s="188" t="s">
        <v>337</v>
      </c>
      <c r="M311" s="188" t="s">
        <v>337</v>
      </c>
      <c r="N311" s="188" t="s">
        <v>337</v>
      </c>
      <c r="O311" s="188" t="s">
        <v>337</v>
      </c>
      <c r="P311" s="189">
        <v>44355</v>
      </c>
      <c r="Q311" s="113" t="s">
        <v>88</v>
      </c>
      <c r="R311" s="113" t="s">
        <v>1014</v>
      </c>
      <c r="S311" s="190">
        <v>10</v>
      </c>
      <c r="T311" s="113" t="s">
        <v>98</v>
      </c>
      <c r="U311" s="113">
        <v>143</v>
      </c>
      <c r="V311" s="113">
        <v>35</v>
      </c>
      <c r="W311" s="113">
        <v>17.100000000000001</v>
      </c>
      <c r="X311" s="113"/>
      <c r="Y311" s="113"/>
      <c r="Z311" s="191">
        <v>0.91666666666666663</v>
      </c>
      <c r="AA311" s="191">
        <v>0.375</v>
      </c>
      <c r="AB311" s="113">
        <v>639.79999999999995</v>
      </c>
      <c r="AC311" s="113">
        <v>585</v>
      </c>
      <c r="AD311" s="113">
        <v>91</v>
      </c>
      <c r="AE311" s="113">
        <v>54.8</v>
      </c>
      <c r="AF311" s="113"/>
      <c r="AG311" s="192">
        <v>20.100000000000001</v>
      </c>
      <c r="AH311" s="192">
        <v>138.5</v>
      </c>
      <c r="AI311" s="192">
        <v>11.4</v>
      </c>
      <c r="AJ311" s="192">
        <v>7</v>
      </c>
      <c r="AK311" s="192">
        <v>46</v>
      </c>
      <c r="AL311" s="192">
        <v>22.5</v>
      </c>
      <c r="AM311" s="192">
        <v>24.5</v>
      </c>
      <c r="AN311" s="192">
        <v>97</v>
      </c>
      <c r="AO311" s="192">
        <v>45</v>
      </c>
      <c r="AP311" s="193">
        <v>4.2</v>
      </c>
      <c r="AQ311" s="192">
        <v>68</v>
      </c>
      <c r="AR311" s="192">
        <v>7</v>
      </c>
      <c r="AS311" s="113">
        <v>121.5</v>
      </c>
      <c r="AT311" s="113">
        <v>68.5</v>
      </c>
      <c r="AU311" s="98">
        <v>4.615384615384615</v>
      </c>
      <c r="AV311" s="98">
        <v>5.046153846153846</v>
      </c>
      <c r="AW311" s="113">
        <v>0</v>
      </c>
      <c r="AX311" s="113">
        <v>0</v>
      </c>
      <c r="AY311" s="113">
        <v>0</v>
      </c>
      <c r="AZ311" s="113">
        <v>4</v>
      </c>
      <c r="BA311" s="113">
        <v>3</v>
      </c>
      <c r="BB311" s="113">
        <v>8</v>
      </c>
      <c r="BC311" s="113">
        <v>44</v>
      </c>
      <c r="BD311" s="113">
        <v>59</v>
      </c>
      <c r="BE311" s="113">
        <v>15</v>
      </c>
      <c r="BF311" s="113">
        <v>19.5</v>
      </c>
      <c r="BG311" s="113">
        <v>6.1</v>
      </c>
      <c r="BH311" s="113">
        <v>11.3</v>
      </c>
      <c r="BI311" s="113">
        <v>4.3</v>
      </c>
      <c r="BJ311" s="113">
        <v>10.6</v>
      </c>
      <c r="BK311" s="113">
        <v>3.4</v>
      </c>
      <c r="BL311" s="113">
        <v>4</v>
      </c>
      <c r="BM311" s="113">
        <v>35</v>
      </c>
      <c r="BN311" s="113">
        <v>3.6</v>
      </c>
      <c r="BO311" s="113">
        <v>88</v>
      </c>
      <c r="BP311" s="113">
        <v>96.4</v>
      </c>
      <c r="BQ311" s="113">
        <v>0.4</v>
      </c>
      <c r="BR311" s="113">
        <v>66</v>
      </c>
      <c r="BS311" s="113">
        <v>128</v>
      </c>
      <c r="BT311" s="113">
        <v>51</v>
      </c>
      <c r="BU311" s="113">
        <v>157.6</v>
      </c>
      <c r="BV311" s="113">
        <v>38.5</v>
      </c>
      <c r="BW311" s="113">
        <v>8.4</v>
      </c>
      <c r="BX311" s="113">
        <v>3.3</v>
      </c>
      <c r="BY311" s="113">
        <v>99.4</v>
      </c>
      <c r="BZ311" s="113">
        <v>99.4</v>
      </c>
      <c r="CA311" s="113">
        <v>100</v>
      </c>
      <c r="CB311" s="113">
        <v>100</v>
      </c>
      <c r="CC311" s="113"/>
      <c r="CD311" s="113"/>
      <c r="CE311" s="113"/>
      <c r="CF311" s="113"/>
      <c r="CG311" s="186"/>
      <c r="CH311" s="186"/>
      <c r="CI311" s="113">
        <v>10</v>
      </c>
      <c r="CJ311" s="113">
        <v>10</v>
      </c>
      <c r="CK311" s="173">
        <v>0</v>
      </c>
    </row>
    <row r="312" spans="1:89" x14ac:dyDescent="0.2">
      <c r="A312" s="184">
        <v>316</v>
      </c>
      <c r="B312" s="36">
        <v>316</v>
      </c>
      <c r="C312" t="s">
        <v>1015</v>
      </c>
      <c r="D312" s="185" t="s">
        <v>1016</v>
      </c>
      <c r="E312" s="186">
        <v>4</v>
      </c>
      <c r="F312" s="187" t="s">
        <v>110</v>
      </c>
      <c r="G312" s="187" t="s">
        <v>111</v>
      </c>
      <c r="H312" s="187"/>
      <c r="I312" s="188" t="s">
        <v>94</v>
      </c>
      <c r="J312" s="188" t="s">
        <v>93</v>
      </c>
      <c r="K312" s="188" t="s">
        <v>337</v>
      </c>
      <c r="L312" s="188" t="s">
        <v>337</v>
      </c>
      <c r="M312" s="188" t="s">
        <v>337</v>
      </c>
      <c r="N312" s="188" t="s">
        <v>337</v>
      </c>
      <c r="O312" s="188" t="s">
        <v>337</v>
      </c>
      <c r="P312" s="189">
        <v>44351</v>
      </c>
      <c r="Q312" s="113" t="s">
        <v>88</v>
      </c>
      <c r="R312" s="113" t="s">
        <v>1017</v>
      </c>
      <c r="S312" s="190">
        <v>4</v>
      </c>
      <c r="T312" s="113" t="s">
        <v>90</v>
      </c>
      <c r="U312" s="113">
        <v>116</v>
      </c>
      <c r="V312" s="113">
        <v>33</v>
      </c>
      <c r="W312" s="113">
        <v>24.5</v>
      </c>
      <c r="X312" s="113"/>
      <c r="Y312" s="113"/>
      <c r="Z312" s="191">
        <v>0.87083333333333324</v>
      </c>
      <c r="AA312" s="191">
        <v>0.31944444444444448</v>
      </c>
      <c r="AB312" s="113">
        <v>646.6</v>
      </c>
      <c r="AC312" s="113">
        <v>625.29999999999995</v>
      </c>
      <c r="AD312" s="113">
        <v>97</v>
      </c>
      <c r="AE312" s="113">
        <v>21.2</v>
      </c>
      <c r="AF312" s="113"/>
      <c r="AG312" s="192">
        <v>3.3</v>
      </c>
      <c r="AH312" s="192">
        <v>69.3</v>
      </c>
      <c r="AI312" s="192">
        <v>3.3</v>
      </c>
      <c r="AJ312" s="192">
        <v>12.8</v>
      </c>
      <c r="AK312" s="192">
        <v>40</v>
      </c>
      <c r="AL312" s="192">
        <v>22</v>
      </c>
      <c r="AM312" s="192">
        <v>25.3</v>
      </c>
      <c r="AN312" s="192">
        <v>74</v>
      </c>
      <c r="AO312" s="192">
        <v>19</v>
      </c>
      <c r="AP312" s="193">
        <v>1.8</v>
      </c>
      <c r="AQ312" s="192">
        <v>127</v>
      </c>
      <c r="AR312" s="192">
        <v>12.2</v>
      </c>
      <c r="AS312" s="113">
        <v>99.3</v>
      </c>
      <c r="AT312" s="113">
        <v>62</v>
      </c>
      <c r="AU312" s="98">
        <v>1.823124900047977</v>
      </c>
      <c r="AV312" s="98">
        <v>1.995841995841996</v>
      </c>
      <c r="AW312" s="113">
        <v>23</v>
      </c>
      <c r="AX312" s="113">
        <v>2.1</v>
      </c>
      <c r="AY312" s="113">
        <v>0.6</v>
      </c>
      <c r="AZ312" s="113">
        <v>3</v>
      </c>
      <c r="BA312" s="113">
        <v>2</v>
      </c>
      <c r="BB312" s="113">
        <v>6</v>
      </c>
      <c r="BC312" s="113">
        <v>47</v>
      </c>
      <c r="BD312" s="113">
        <v>58</v>
      </c>
      <c r="BE312" s="173">
        <v>10.3</v>
      </c>
      <c r="BF312" s="113">
        <v>18.8</v>
      </c>
      <c r="BG312" s="113">
        <v>5.6</v>
      </c>
      <c r="BH312" s="113">
        <v>10.6</v>
      </c>
      <c r="BI312" s="113">
        <v>3.9</v>
      </c>
      <c r="BJ312" s="113">
        <v>9.6999999999999993</v>
      </c>
      <c r="BK312" s="113">
        <v>4.5999999999999996</v>
      </c>
      <c r="BL312" s="113">
        <v>6.3</v>
      </c>
      <c r="BM312" s="113">
        <v>61</v>
      </c>
      <c r="BN312" s="113">
        <v>5.9</v>
      </c>
      <c r="BO312" s="113">
        <v>82</v>
      </c>
      <c r="BP312" s="113">
        <v>97</v>
      </c>
      <c r="BQ312" s="113">
        <v>1.6</v>
      </c>
      <c r="BR312" s="113">
        <v>87</v>
      </c>
      <c r="BS312" s="113">
        <v>123</v>
      </c>
      <c r="BT312" s="113">
        <v>69</v>
      </c>
      <c r="BU312" s="113">
        <v>54.6</v>
      </c>
      <c r="BV312" s="113">
        <v>47.4</v>
      </c>
      <c r="BW312" s="113">
        <v>21.2</v>
      </c>
      <c r="BX312" s="113">
        <v>3.4</v>
      </c>
      <c r="BY312" s="113">
        <v>81</v>
      </c>
      <c r="BZ312" s="113">
        <v>92.8</v>
      </c>
      <c r="CA312" s="113">
        <v>81</v>
      </c>
      <c r="CB312" s="113">
        <v>100</v>
      </c>
      <c r="CC312" s="113"/>
      <c r="CD312" s="113"/>
      <c r="CE312" s="113"/>
      <c r="CF312" s="113"/>
      <c r="CG312" s="186"/>
      <c r="CH312" s="186"/>
      <c r="CI312" s="113">
        <v>10</v>
      </c>
      <c r="CJ312" s="113">
        <v>10</v>
      </c>
      <c r="CK312" s="173">
        <v>0</v>
      </c>
    </row>
    <row r="313" spans="1:89" x14ac:dyDescent="0.2">
      <c r="A313" s="184">
        <v>317</v>
      </c>
      <c r="B313" s="36">
        <v>317</v>
      </c>
      <c r="C313" t="s">
        <v>1018</v>
      </c>
      <c r="D313" s="185" t="s">
        <v>1019</v>
      </c>
      <c r="E313" s="186">
        <v>12</v>
      </c>
      <c r="F313" s="187" t="s">
        <v>110</v>
      </c>
      <c r="G313" s="187" t="s">
        <v>111</v>
      </c>
      <c r="H313" s="187"/>
      <c r="I313" s="188" t="s">
        <v>87</v>
      </c>
      <c r="J313" s="188" t="s">
        <v>139</v>
      </c>
      <c r="K313" s="188" t="s">
        <v>337</v>
      </c>
      <c r="L313" s="188" t="s">
        <v>337</v>
      </c>
      <c r="M313" s="188" t="s">
        <v>337</v>
      </c>
      <c r="N313" s="188" t="s">
        <v>337</v>
      </c>
      <c r="O313" s="188" t="s">
        <v>337</v>
      </c>
      <c r="P313" s="189">
        <v>44350</v>
      </c>
      <c r="Q313" s="113" t="s">
        <v>88</v>
      </c>
      <c r="R313" s="113" t="s">
        <v>1020</v>
      </c>
      <c r="S313" s="190">
        <v>12</v>
      </c>
      <c r="T313" s="113" t="s">
        <v>98</v>
      </c>
      <c r="U313" s="113">
        <v>145</v>
      </c>
      <c r="V313" s="113">
        <v>37</v>
      </c>
      <c r="W313" s="113">
        <v>17.600000000000001</v>
      </c>
      <c r="X313" s="113"/>
      <c r="Y313" s="113"/>
      <c r="Z313" s="191">
        <v>0.91111111111111109</v>
      </c>
      <c r="AA313" s="191">
        <v>0.27291666666666664</v>
      </c>
      <c r="AB313" s="113">
        <v>521.5</v>
      </c>
      <c r="AC313" s="113">
        <v>510.5</v>
      </c>
      <c r="AD313" s="113">
        <v>98</v>
      </c>
      <c r="AE313" s="113">
        <v>11</v>
      </c>
      <c r="AF313" s="113"/>
      <c r="AG313" s="192">
        <v>2.5</v>
      </c>
      <c r="AH313" s="192">
        <v>135.5</v>
      </c>
      <c r="AI313" s="192">
        <v>2.1</v>
      </c>
      <c r="AJ313" s="192">
        <v>3.9</v>
      </c>
      <c r="AK313" s="192">
        <v>51.9</v>
      </c>
      <c r="AL313" s="192">
        <v>25.3</v>
      </c>
      <c r="AM313" s="192">
        <v>18.899999999999999</v>
      </c>
      <c r="AN313" s="192">
        <v>48</v>
      </c>
      <c r="AO313" s="192">
        <v>16</v>
      </c>
      <c r="AP313" s="193">
        <v>1.8</v>
      </c>
      <c r="AQ313" s="192">
        <v>82</v>
      </c>
      <c r="AR313" s="192">
        <v>9.6</v>
      </c>
      <c r="AS313" s="113">
        <v>66.900000000000006</v>
      </c>
      <c r="AT313" s="113">
        <v>77.2</v>
      </c>
      <c r="AU313" s="98">
        <v>1.8805093046033301</v>
      </c>
      <c r="AV313" s="98">
        <v>2.0920666013712048</v>
      </c>
      <c r="AW313" s="113">
        <v>19</v>
      </c>
      <c r="AX313" s="113">
        <v>2.2000000000000002</v>
      </c>
      <c r="AY313" s="113">
        <v>0.8</v>
      </c>
      <c r="AZ313" s="113">
        <v>6</v>
      </c>
      <c r="BA313" s="113">
        <v>0</v>
      </c>
      <c r="BB313" s="113">
        <v>12</v>
      </c>
      <c r="BC313" s="113">
        <v>19</v>
      </c>
      <c r="BD313" s="113">
        <v>37</v>
      </c>
      <c r="BE313" s="173">
        <v>17.5</v>
      </c>
      <c r="BF313" s="113">
        <v>20.2</v>
      </c>
      <c r="BG313" s="113">
        <v>4.3</v>
      </c>
      <c r="BH313" s="113">
        <v>8.1</v>
      </c>
      <c r="BI313" s="113">
        <v>3.5</v>
      </c>
      <c r="BJ313" s="113">
        <v>4.0999999999999996</v>
      </c>
      <c r="BK313" s="113">
        <v>4.7</v>
      </c>
      <c r="BL313" s="113">
        <v>2.6</v>
      </c>
      <c r="BM313" s="113">
        <v>19</v>
      </c>
      <c r="BN313" s="113">
        <v>2.2000000000000002</v>
      </c>
      <c r="BO313" s="113">
        <v>75</v>
      </c>
      <c r="BP313" s="113">
        <v>96</v>
      </c>
      <c r="BQ313" s="113">
        <v>1.3</v>
      </c>
      <c r="BR313" s="113">
        <v>64</v>
      </c>
      <c r="BS313" s="113">
        <v>94</v>
      </c>
      <c r="BT313" s="113">
        <v>50</v>
      </c>
      <c r="BU313" s="113">
        <v>161.80000000000001</v>
      </c>
      <c r="BV313" s="113">
        <v>7.9</v>
      </c>
      <c r="BW313" s="113">
        <v>3.7</v>
      </c>
      <c r="BX313" s="113">
        <v>3.6</v>
      </c>
      <c r="BY313" s="113">
        <v>90.2</v>
      </c>
      <c r="BZ313" s="113">
        <v>99.1</v>
      </c>
      <c r="CA313" s="113">
        <v>90.2</v>
      </c>
      <c r="CB313" s="113">
        <v>100</v>
      </c>
      <c r="CC313" s="113"/>
      <c r="CD313" s="113"/>
      <c r="CE313" s="113"/>
      <c r="CF313" s="113"/>
      <c r="CG313" s="186"/>
      <c r="CH313" s="186"/>
      <c r="CI313" s="113">
        <v>10</v>
      </c>
      <c r="CJ313" s="113">
        <v>10</v>
      </c>
      <c r="CK313" s="173">
        <v>0</v>
      </c>
    </row>
    <row r="314" spans="1:89" x14ac:dyDescent="0.2">
      <c r="A314" s="184">
        <v>318</v>
      </c>
      <c r="B314" s="36">
        <v>318</v>
      </c>
      <c r="C314" t="s">
        <v>1021</v>
      </c>
      <c r="D314" s="185" t="s">
        <v>1022</v>
      </c>
      <c r="E314" s="186">
        <v>10</v>
      </c>
      <c r="F314" s="187"/>
      <c r="G314" s="187"/>
      <c r="H314" s="187"/>
      <c r="I314" s="188" t="s">
        <v>94</v>
      </c>
      <c r="J314" s="188" t="s">
        <v>235</v>
      </c>
      <c r="K314" s="188" t="s">
        <v>337</v>
      </c>
      <c r="L314" s="188" t="s">
        <v>337</v>
      </c>
      <c r="M314" s="188" t="s">
        <v>337</v>
      </c>
      <c r="N314" s="188" t="s">
        <v>337</v>
      </c>
      <c r="O314" s="188" t="s">
        <v>337</v>
      </c>
      <c r="P314" s="189">
        <v>44347</v>
      </c>
      <c r="Q314" s="113" t="s">
        <v>88</v>
      </c>
      <c r="R314" s="113" t="s">
        <v>1023</v>
      </c>
      <c r="S314" s="190">
        <v>10</v>
      </c>
      <c r="T314" s="113" t="s">
        <v>98</v>
      </c>
      <c r="U314" s="113">
        <v>163</v>
      </c>
      <c r="V314" s="113">
        <v>82</v>
      </c>
      <c r="W314" s="113">
        <v>30.9</v>
      </c>
      <c r="X314" s="113"/>
      <c r="Y314" s="113"/>
      <c r="Z314" s="191">
        <v>0.875</v>
      </c>
      <c r="AA314" s="191">
        <v>0.30277777777777776</v>
      </c>
      <c r="AB314" s="113">
        <v>595.5</v>
      </c>
      <c r="AC314" s="113">
        <v>492.5</v>
      </c>
      <c r="AD314" s="113">
        <v>83</v>
      </c>
      <c r="AE314" s="113">
        <v>103</v>
      </c>
      <c r="AF314" s="113"/>
      <c r="AG314" s="192">
        <v>21</v>
      </c>
      <c r="AH314" s="192">
        <v>145</v>
      </c>
      <c r="AI314" s="192">
        <v>20.100000000000001</v>
      </c>
      <c r="AJ314" s="192">
        <v>8</v>
      </c>
      <c r="AK314" s="192">
        <v>59.1</v>
      </c>
      <c r="AL314" s="192">
        <v>17.8</v>
      </c>
      <c r="AM314" s="192">
        <v>15.1</v>
      </c>
      <c r="AN314" s="192">
        <v>97</v>
      </c>
      <c r="AO314" s="192">
        <v>28</v>
      </c>
      <c r="AP314" s="193">
        <v>2.8</v>
      </c>
      <c r="AQ314" s="192">
        <v>79</v>
      </c>
      <c r="AR314" s="192">
        <v>9.6</v>
      </c>
      <c r="AS314" s="113">
        <v>112.1</v>
      </c>
      <c r="AT314" s="113">
        <v>76.900000000000006</v>
      </c>
      <c r="AU314" s="98">
        <v>3.4111675126903553</v>
      </c>
      <c r="AV314" s="98">
        <v>3.7522842639593907</v>
      </c>
      <c r="AW314" s="113">
        <v>22</v>
      </c>
      <c r="AX314" s="113">
        <v>2.7</v>
      </c>
      <c r="AY314" s="113">
        <v>0.5</v>
      </c>
      <c r="AZ314" s="113">
        <v>3</v>
      </c>
      <c r="BA314" s="113">
        <v>0</v>
      </c>
      <c r="BB314" s="113">
        <v>5</v>
      </c>
      <c r="BC314" s="113">
        <v>29</v>
      </c>
      <c r="BD314" s="113">
        <v>37</v>
      </c>
      <c r="BE314" s="113">
        <v>11</v>
      </c>
      <c r="BF314" s="113">
        <v>13.8</v>
      </c>
      <c r="BG314" s="113">
        <v>4.5</v>
      </c>
      <c r="BH314" s="113">
        <v>9.6999999999999993</v>
      </c>
      <c r="BI314" s="113">
        <v>3.6</v>
      </c>
      <c r="BJ314" s="113">
        <v>4.5</v>
      </c>
      <c r="BK314" s="113">
        <v>4.5</v>
      </c>
      <c r="BL314" s="113">
        <v>2.7</v>
      </c>
      <c r="BM314" s="113">
        <v>17</v>
      </c>
      <c r="BN314" s="113">
        <v>2.1</v>
      </c>
      <c r="BO314" s="113">
        <v>88</v>
      </c>
      <c r="BP314" s="113">
        <v>93.6</v>
      </c>
      <c r="BQ314" s="113">
        <v>0</v>
      </c>
      <c r="BR314" s="113">
        <v>82</v>
      </c>
      <c r="BS314" s="113">
        <v>111</v>
      </c>
      <c r="BT314" s="113">
        <v>61</v>
      </c>
      <c r="BU314" s="113">
        <v>0.7</v>
      </c>
      <c r="BV314" s="113">
        <v>100</v>
      </c>
      <c r="BW314" s="113">
        <v>3.8</v>
      </c>
      <c r="BX314" s="113">
        <v>3.8</v>
      </c>
      <c r="BY314" s="113">
        <v>51.8</v>
      </c>
      <c r="BZ314" s="113">
        <v>99.5</v>
      </c>
      <c r="CA314" s="113">
        <v>51.8</v>
      </c>
      <c r="CB314" s="113">
        <v>100</v>
      </c>
      <c r="CC314" s="113"/>
      <c r="CD314" s="113"/>
      <c r="CE314" s="113"/>
      <c r="CF314" s="113"/>
      <c r="CG314" s="186"/>
      <c r="CH314" s="186"/>
      <c r="CI314" s="113">
        <v>9</v>
      </c>
      <c r="CJ314" s="113">
        <v>9</v>
      </c>
      <c r="CK314" s="173">
        <v>0</v>
      </c>
    </row>
    <row r="315" spans="1:89" x14ac:dyDescent="0.2">
      <c r="A315" s="184">
        <v>319</v>
      </c>
      <c r="B315" s="36">
        <v>319</v>
      </c>
      <c r="C315" t="s">
        <v>1024</v>
      </c>
      <c r="D315" s="185" t="s">
        <v>1025</v>
      </c>
      <c r="E315" s="186">
        <v>4</v>
      </c>
      <c r="F315" s="187" t="s">
        <v>110</v>
      </c>
      <c r="G315" s="187" t="s">
        <v>111</v>
      </c>
      <c r="H315" s="187"/>
      <c r="I315" s="188" t="s">
        <v>94</v>
      </c>
      <c r="J315" s="188" t="s">
        <v>115</v>
      </c>
      <c r="K315" s="188" t="s">
        <v>337</v>
      </c>
      <c r="L315" s="188" t="s">
        <v>337</v>
      </c>
      <c r="M315" s="188" t="s">
        <v>337</v>
      </c>
      <c r="N315" s="188" t="s">
        <v>337</v>
      </c>
      <c r="O315" s="188" t="s">
        <v>337</v>
      </c>
      <c r="P315" s="189">
        <v>44336</v>
      </c>
      <c r="Q315" s="113" t="s">
        <v>88</v>
      </c>
      <c r="R315" s="113" t="s">
        <v>1026</v>
      </c>
      <c r="S315" s="190">
        <v>4</v>
      </c>
      <c r="T315" s="113" t="s">
        <v>90</v>
      </c>
      <c r="U315" s="113">
        <v>102</v>
      </c>
      <c r="V315" s="113">
        <v>16</v>
      </c>
      <c r="W315" s="113">
        <v>15.4</v>
      </c>
      <c r="X315" s="113"/>
      <c r="Y315" s="113"/>
      <c r="Z315" s="191">
        <v>0.89583333333333337</v>
      </c>
      <c r="AA315" s="191">
        <v>0.34375</v>
      </c>
      <c r="AB315" s="113">
        <v>645</v>
      </c>
      <c r="AC315" s="113">
        <v>531</v>
      </c>
      <c r="AD315" s="113">
        <v>82</v>
      </c>
      <c r="AE315" s="113">
        <v>114</v>
      </c>
      <c r="AF315" s="113"/>
      <c r="AG315" s="192">
        <v>66.8</v>
      </c>
      <c r="AH315" s="192">
        <v>135.80000000000001</v>
      </c>
      <c r="AI315" s="192">
        <v>17.7</v>
      </c>
      <c r="AJ315" s="192">
        <v>13.2</v>
      </c>
      <c r="AK315" s="192">
        <v>40.299999999999997</v>
      </c>
      <c r="AL315" s="192">
        <v>23</v>
      </c>
      <c r="AM315" s="192">
        <v>23.5</v>
      </c>
      <c r="AN315" s="192">
        <v>74</v>
      </c>
      <c r="AO315" s="192">
        <v>36</v>
      </c>
      <c r="AP315" s="193">
        <v>3.3</v>
      </c>
      <c r="AQ315" s="192">
        <v>49</v>
      </c>
      <c r="AR315" s="192">
        <v>5.5</v>
      </c>
      <c r="AS315" s="113">
        <v>97.5</v>
      </c>
      <c r="AT315" s="113">
        <v>63.3</v>
      </c>
      <c r="AU315" s="98">
        <v>4.0677966101694913</v>
      </c>
      <c r="AV315" s="98">
        <v>4.4406779661016946</v>
      </c>
      <c r="AW315" s="113">
        <v>16</v>
      </c>
      <c r="AX315" s="113">
        <v>1.8</v>
      </c>
      <c r="AY315" s="113">
        <v>0</v>
      </c>
      <c r="AZ315" s="113">
        <v>0</v>
      </c>
      <c r="BA315" s="113">
        <v>0</v>
      </c>
      <c r="BB315" s="113">
        <v>2</v>
      </c>
      <c r="BC315" s="113">
        <v>7</v>
      </c>
      <c r="BD315" s="113">
        <v>9</v>
      </c>
      <c r="BE315" s="173">
        <v>10.9</v>
      </c>
      <c r="BF315" s="113">
        <v>21</v>
      </c>
      <c r="BG315" s="113">
        <v>1</v>
      </c>
      <c r="BH315" s="113">
        <v>3.4</v>
      </c>
      <c r="BI315" s="113">
        <v>0.3</v>
      </c>
      <c r="BJ315" s="113">
        <v>0.4</v>
      </c>
      <c r="BK315" s="113">
        <v>2</v>
      </c>
      <c r="BL315" s="113">
        <v>0.8</v>
      </c>
      <c r="BM315" s="113">
        <v>4</v>
      </c>
      <c r="BN315" s="113">
        <v>0.5</v>
      </c>
      <c r="BO315" s="113">
        <v>94</v>
      </c>
      <c r="BP315" s="113">
        <v>96.6</v>
      </c>
      <c r="BQ315" s="113">
        <v>0</v>
      </c>
      <c r="BR315" s="113">
        <v>78</v>
      </c>
      <c r="BS315" s="113">
        <v>120</v>
      </c>
      <c r="BT315" s="113">
        <v>55</v>
      </c>
      <c r="BU315" s="113">
        <v>49.8</v>
      </c>
      <c r="BV315" s="113">
        <v>35.5</v>
      </c>
      <c r="BW315" s="113">
        <v>2.9</v>
      </c>
      <c r="BX315" s="113">
        <v>3</v>
      </c>
      <c r="BY315" s="113">
        <v>99.5</v>
      </c>
      <c r="BZ315" s="113">
        <v>99.5</v>
      </c>
      <c r="CA315" s="113">
        <v>100</v>
      </c>
      <c r="CB315" s="113">
        <v>100</v>
      </c>
      <c r="CC315" s="113"/>
      <c r="CD315" s="113"/>
      <c r="CE315" s="113"/>
      <c r="CF315" s="113"/>
      <c r="CG315" s="186"/>
      <c r="CH315" s="186"/>
      <c r="CI315" s="113">
        <v>10</v>
      </c>
      <c r="CJ315" s="113">
        <v>10</v>
      </c>
      <c r="CK315" s="173">
        <v>0</v>
      </c>
    </row>
    <row r="316" spans="1:89" x14ac:dyDescent="0.2">
      <c r="A316" s="184">
        <v>320</v>
      </c>
      <c r="B316" s="36">
        <v>320</v>
      </c>
      <c r="C316" t="s">
        <v>1027</v>
      </c>
      <c r="D316" s="185" t="s">
        <v>1028</v>
      </c>
      <c r="E316" s="186">
        <v>13</v>
      </c>
      <c r="F316" s="187" t="s">
        <v>110</v>
      </c>
      <c r="G316" s="187" t="s">
        <v>111</v>
      </c>
      <c r="H316" s="187"/>
      <c r="I316" s="188" t="s">
        <v>235</v>
      </c>
      <c r="J316" s="188" t="s">
        <v>115</v>
      </c>
      <c r="K316" s="188" t="s">
        <v>87</v>
      </c>
      <c r="L316" s="188" t="s">
        <v>93</v>
      </c>
      <c r="M316" s="188" t="s">
        <v>337</v>
      </c>
      <c r="N316" s="188" t="s">
        <v>337</v>
      </c>
      <c r="O316" s="188" t="s">
        <v>337</v>
      </c>
      <c r="P316" s="189">
        <v>44335</v>
      </c>
      <c r="Q316" s="113" t="s">
        <v>88</v>
      </c>
      <c r="R316" s="113" t="s">
        <v>1029</v>
      </c>
      <c r="S316" s="190">
        <v>13</v>
      </c>
      <c r="T316" s="113" t="s">
        <v>98</v>
      </c>
      <c r="U316" s="113">
        <v>168</v>
      </c>
      <c r="V316" s="113">
        <v>60</v>
      </c>
      <c r="W316" s="113">
        <v>21.3</v>
      </c>
      <c r="X316" s="113"/>
      <c r="Y316" s="113"/>
      <c r="Z316" s="191">
        <v>0.95763888888888893</v>
      </c>
      <c r="AA316" s="191">
        <v>0.30972222222222223</v>
      </c>
      <c r="AB316" s="113">
        <v>465.5</v>
      </c>
      <c r="AC316" s="113">
        <v>449</v>
      </c>
      <c r="AD316" s="113">
        <v>96</v>
      </c>
      <c r="AE316" s="113">
        <v>16.5</v>
      </c>
      <c r="AF316" s="113"/>
      <c r="AG316" s="192">
        <v>40.5</v>
      </c>
      <c r="AH316" s="192">
        <v>158.5</v>
      </c>
      <c r="AI316" s="192">
        <v>11.3</v>
      </c>
      <c r="AJ316" s="192">
        <v>3</v>
      </c>
      <c r="AK316" s="192">
        <v>62</v>
      </c>
      <c r="AL316" s="192">
        <v>17.600000000000001</v>
      </c>
      <c r="AM316" s="192">
        <v>17.399999999999999</v>
      </c>
      <c r="AN316" s="192">
        <v>52</v>
      </c>
      <c r="AO316" s="192">
        <v>18</v>
      </c>
      <c r="AP316" s="193">
        <v>2.2999999999999998</v>
      </c>
      <c r="AQ316" s="192">
        <v>71</v>
      </c>
      <c r="AR316" s="192">
        <v>9.5</v>
      </c>
      <c r="AS316" s="113">
        <v>69.400000000000006</v>
      </c>
      <c r="AT316" s="113">
        <v>79.599999999999994</v>
      </c>
      <c r="AU316" s="98">
        <v>2.4053452115812917</v>
      </c>
      <c r="AV316" s="98">
        <v>2.7126948775055681</v>
      </c>
      <c r="AW316" s="113">
        <v>0</v>
      </c>
      <c r="AX316" s="113">
        <v>0</v>
      </c>
      <c r="AY316" s="113">
        <v>0</v>
      </c>
      <c r="AZ316" s="113">
        <v>2</v>
      </c>
      <c r="BA316" s="113">
        <v>1</v>
      </c>
      <c r="BB316" s="113">
        <v>3</v>
      </c>
      <c r="BC316" s="113">
        <v>22</v>
      </c>
      <c r="BD316" s="113">
        <v>28</v>
      </c>
      <c r="BE316" s="173">
        <v>16.3</v>
      </c>
      <c r="BF316" s="113">
        <v>18.2</v>
      </c>
      <c r="BG316" s="113">
        <v>3.7</v>
      </c>
      <c r="BH316" s="113">
        <v>6.9</v>
      </c>
      <c r="BI316" s="113">
        <v>3.1</v>
      </c>
      <c r="BJ316" s="113">
        <v>4.8</v>
      </c>
      <c r="BK316" s="113">
        <v>3.2</v>
      </c>
      <c r="BL316" s="113">
        <v>3.7</v>
      </c>
      <c r="BM316" s="113">
        <v>5</v>
      </c>
      <c r="BN316" s="113">
        <v>0.7</v>
      </c>
      <c r="BO316" s="113">
        <v>93</v>
      </c>
      <c r="BP316" s="113">
        <v>96.6</v>
      </c>
      <c r="BQ316" s="113">
        <v>0</v>
      </c>
      <c r="BR316" s="113">
        <v>56</v>
      </c>
      <c r="BS316" s="113">
        <v>98</v>
      </c>
      <c r="BT316" s="113">
        <v>47</v>
      </c>
      <c r="BU316" s="113">
        <v>167.8</v>
      </c>
      <c r="BV316" s="113">
        <v>79.900000000000006</v>
      </c>
      <c r="BW316" s="113">
        <v>9.8000000000000007</v>
      </c>
      <c r="BX316" s="113">
        <v>3.6</v>
      </c>
      <c r="BY316" s="113">
        <v>99.2</v>
      </c>
      <c r="BZ316" s="113">
        <v>99.2</v>
      </c>
      <c r="CA316" s="113">
        <v>100</v>
      </c>
      <c r="CB316" s="113">
        <v>100</v>
      </c>
      <c r="CC316" s="113"/>
      <c r="CD316" s="113"/>
      <c r="CE316" s="113"/>
      <c r="CF316" s="113"/>
      <c r="CG316" s="186"/>
      <c r="CH316" s="186"/>
      <c r="CI316" s="113">
        <v>7</v>
      </c>
      <c r="CJ316" s="113">
        <v>8</v>
      </c>
      <c r="CK316" s="113">
        <v>5</v>
      </c>
    </row>
    <row r="317" spans="1:89" x14ac:dyDescent="0.2">
      <c r="A317" s="184">
        <v>321</v>
      </c>
      <c r="B317" s="36">
        <v>321</v>
      </c>
      <c r="C317" t="s">
        <v>1030</v>
      </c>
      <c r="D317" s="185" t="s">
        <v>782</v>
      </c>
      <c r="E317" s="186">
        <v>4</v>
      </c>
      <c r="F317" s="187" t="s">
        <v>110</v>
      </c>
      <c r="G317" s="187" t="s">
        <v>111</v>
      </c>
      <c r="H317" s="187"/>
      <c r="I317" s="188" t="s">
        <v>94</v>
      </c>
      <c r="J317" s="188" t="s">
        <v>115</v>
      </c>
      <c r="K317" s="188" t="s">
        <v>139</v>
      </c>
      <c r="L317" s="188" t="s">
        <v>337</v>
      </c>
      <c r="M317" s="188" t="s">
        <v>337</v>
      </c>
      <c r="N317" s="188" t="s">
        <v>337</v>
      </c>
      <c r="O317" s="188" t="s">
        <v>337</v>
      </c>
      <c r="P317" s="189">
        <v>44334</v>
      </c>
      <c r="Q317" s="113" t="s">
        <v>88</v>
      </c>
      <c r="R317" s="113" t="s">
        <v>1031</v>
      </c>
      <c r="S317" s="190">
        <v>4</v>
      </c>
      <c r="T317" s="113" t="s">
        <v>98</v>
      </c>
      <c r="U317" s="113">
        <v>120</v>
      </c>
      <c r="V317" s="113">
        <v>20</v>
      </c>
      <c r="W317" s="113">
        <v>13.9</v>
      </c>
      <c r="X317" s="113"/>
      <c r="Y317" s="113"/>
      <c r="Z317" s="191">
        <v>0.87847222222222221</v>
      </c>
      <c r="AA317" s="191">
        <v>0.38958333333333334</v>
      </c>
      <c r="AB317" s="113">
        <v>735.9</v>
      </c>
      <c r="AC317" s="113">
        <v>648.5</v>
      </c>
      <c r="AD317" s="113">
        <v>88</v>
      </c>
      <c r="AE317" s="113">
        <v>87.4</v>
      </c>
      <c r="AF317" s="113"/>
      <c r="AG317" s="192">
        <v>73.7</v>
      </c>
      <c r="AH317" s="192">
        <v>197.2</v>
      </c>
      <c r="AI317" s="192">
        <v>11.9</v>
      </c>
      <c r="AJ317" s="192">
        <v>10.6</v>
      </c>
      <c r="AK317" s="192">
        <v>47.5</v>
      </c>
      <c r="AL317" s="192">
        <v>15</v>
      </c>
      <c r="AM317" s="192">
        <v>26.9</v>
      </c>
      <c r="AN317" s="192">
        <v>77</v>
      </c>
      <c r="AO317" s="192">
        <v>22</v>
      </c>
      <c r="AP317" s="193">
        <v>1.8</v>
      </c>
      <c r="AQ317" s="192">
        <v>89</v>
      </c>
      <c r="AR317" s="192">
        <v>8.1999999999999993</v>
      </c>
      <c r="AS317" s="113">
        <v>103.9</v>
      </c>
      <c r="AT317" s="113">
        <v>62.5</v>
      </c>
      <c r="AU317" s="98">
        <v>2.0354664610639936</v>
      </c>
      <c r="AV317" s="98">
        <v>2.2020046260601389</v>
      </c>
      <c r="AW317" s="113">
        <v>83</v>
      </c>
      <c r="AX317" s="113">
        <v>7.5</v>
      </c>
      <c r="AY317" s="113">
        <v>1.1000000000000001</v>
      </c>
      <c r="AZ317" s="113">
        <v>8</v>
      </c>
      <c r="BA317" s="113">
        <v>4</v>
      </c>
      <c r="BB317" s="113">
        <v>12</v>
      </c>
      <c r="BC317" s="113">
        <v>29</v>
      </c>
      <c r="BD317" s="113">
        <v>53</v>
      </c>
      <c r="BE317" s="173">
        <v>12.2</v>
      </c>
      <c r="BF317" s="113">
        <v>17.7</v>
      </c>
      <c r="BG317" s="113">
        <v>4.9000000000000004</v>
      </c>
      <c r="BH317" s="113">
        <v>5.2</v>
      </c>
      <c r="BI317" s="113">
        <v>4.8</v>
      </c>
      <c r="BJ317" s="113">
        <v>4.8</v>
      </c>
      <c r="BK317" s="113">
        <v>5.2</v>
      </c>
      <c r="BL317" s="113">
        <v>3</v>
      </c>
      <c r="BM317" s="113">
        <v>48</v>
      </c>
      <c r="BN317" s="113">
        <v>4.3</v>
      </c>
      <c r="BO317" s="113">
        <v>90</v>
      </c>
      <c r="BP317" s="113">
        <v>96.4</v>
      </c>
      <c r="BQ317" s="113">
        <v>0</v>
      </c>
      <c r="BR317" s="113">
        <v>77</v>
      </c>
      <c r="BS317" s="113">
        <v>123</v>
      </c>
      <c r="BT317" s="113">
        <v>52</v>
      </c>
      <c r="BU317" s="113">
        <v>117.7</v>
      </c>
      <c r="BV317" s="113">
        <v>14.3</v>
      </c>
      <c r="BW317" s="113">
        <v>4.3</v>
      </c>
      <c r="BX317" s="113">
        <v>4</v>
      </c>
      <c r="BY317" s="113">
        <v>99.8</v>
      </c>
      <c r="BZ317" s="113">
        <v>99.8</v>
      </c>
      <c r="CA317" s="113">
        <v>100</v>
      </c>
      <c r="CB317" s="113">
        <v>100</v>
      </c>
      <c r="CC317" s="113"/>
      <c r="CD317" s="113"/>
      <c r="CE317" s="113"/>
      <c r="CF317" s="113"/>
      <c r="CG317" s="186"/>
      <c r="CH317" s="186"/>
      <c r="CI317" s="113">
        <v>5</v>
      </c>
      <c r="CJ317" s="113">
        <v>7</v>
      </c>
      <c r="CK317" s="113">
        <v>10</v>
      </c>
    </row>
    <row r="318" spans="1:89" x14ac:dyDescent="0.2">
      <c r="A318" s="184">
        <v>322</v>
      </c>
      <c r="B318" s="36">
        <v>322</v>
      </c>
      <c r="C318" t="s">
        <v>1032</v>
      </c>
      <c r="D318" s="185" t="s">
        <v>1033</v>
      </c>
      <c r="E318" s="186">
        <v>6</v>
      </c>
      <c r="F318" s="187" t="s">
        <v>110</v>
      </c>
      <c r="G318" s="187" t="s">
        <v>111</v>
      </c>
      <c r="H318" s="187"/>
      <c r="I318" s="188" t="s">
        <v>94</v>
      </c>
      <c r="J318" s="188" t="s">
        <v>93</v>
      </c>
      <c r="K318" s="188" t="s">
        <v>95</v>
      </c>
      <c r="L318" s="188" t="s">
        <v>115</v>
      </c>
      <c r="M318" s="188" t="s">
        <v>235</v>
      </c>
      <c r="N318" s="188" t="s">
        <v>337</v>
      </c>
      <c r="O318" s="188" t="s">
        <v>337</v>
      </c>
      <c r="P318" s="189">
        <v>44330</v>
      </c>
      <c r="Q318" s="113" t="s">
        <v>88</v>
      </c>
      <c r="R318" s="113" t="s">
        <v>1034</v>
      </c>
      <c r="S318" s="190">
        <v>6</v>
      </c>
      <c r="T318" s="113" t="s">
        <v>90</v>
      </c>
      <c r="U318" s="113">
        <v>112</v>
      </c>
      <c r="V318" s="113">
        <v>18</v>
      </c>
      <c r="W318" s="113">
        <v>14.3</v>
      </c>
      <c r="X318" s="113"/>
      <c r="Y318" s="113"/>
      <c r="Z318" s="191">
        <v>0.85416666666666663</v>
      </c>
      <c r="AA318" s="191">
        <v>0.33333333333333331</v>
      </c>
      <c r="AB318" s="113">
        <v>669</v>
      </c>
      <c r="AC318" s="113">
        <v>574</v>
      </c>
      <c r="AD318" s="113">
        <v>86</v>
      </c>
      <c r="AE318" s="113">
        <v>95</v>
      </c>
      <c r="AF318" s="113"/>
      <c r="AG318" s="192">
        <v>21.5</v>
      </c>
      <c r="AH318" s="192">
        <v>137.5</v>
      </c>
      <c r="AI318" s="192">
        <v>16.899999999999999</v>
      </c>
      <c r="AJ318" s="192">
        <v>9.8000000000000007</v>
      </c>
      <c r="AK318" s="192">
        <v>52.6</v>
      </c>
      <c r="AL318" s="192">
        <v>23.1</v>
      </c>
      <c r="AM318" s="192">
        <v>14.5</v>
      </c>
      <c r="AN318" s="192">
        <v>119</v>
      </c>
      <c r="AO318" s="192">
        <v>57</v>
      </c>
      <c r="AP318" s="193">
        <v>5.0999999999999996</v>
      </c>
      <c r="AQ318" s="192">
        <v>158</v>
      </c>
      <c r="AR318" s="192">
        <v>16.5</v>
      </c>
      <c r="AS318" s="113">
        <v>133.5</v>
      </c>
      <c r="AT318" s="113">
        <v>75.7</v>
      </c>
      <c r="AU318" s="98">
        <v>5.9581881533101049</v>
      </c>
      <c r="AV318" s="98">
        <v>6.491289198606272</v>
      </c>
      <c r="AW318" s="113">
        <v>114</v>
      </c>
      <c r="AX318" s="113">
        <v>11.6</v>
      </c>
      <c r="AY318" s="113">
        <v>4.0999999999999996</v>
      </c>
      <c r="AZ318" s="113">
        <v>1</v>
      </c>
      <c r="BA318" s="113">
        <v>0</v>
      </c>
      <c r="BB318" s="113">
        <v>11</v>
      </c>
      <c r="BC318" s="113">
        <v>61</v>
      </c>
      <c r="BD318" s="113">
        <v>73</v>
      </c>
      <c r="BE318" s="173">
        <v>10.1</v>
      </c>
      <c r="BF318" s="113">
        <v>15.8</v>
      </c>
      <c r="BG318" s="113">
        <v>7.6</v>
      </c>
      <c r="BH318" s="113">
        <v>18.7</v>
      </c>
      <c r="BI318" s="113">
        <v>5.7</v>
      </c>
      <c r="BJ318" s="113">
        <v>2</v>
      </c>
      <c r="BK318" s="113">
        <v>8.3000000000000007</v>
      </c>
      <c r="BL318" s="113">
        <v>6.6</v>
      </c>
      <c r="BM318" s="113">
        <v>18</v>
      </c>
      <c r="BN318" s="113">
        <v>1.9</v>
      </c>
      <c r="BO318" s="113">
        <v>86</v>
      </c>
      <c r="BP318" s="113">
        <v>95.3</v>
      </c>
      <c r="BQ318" s="113">
        <v>0.6</v>
      </c>
      <c r="BR318" s="113">
        <v>95</v>
      </c>
      <c r="BS318" s="113">
        <v>143</v>
      </c>
      <c r="BT318" s="113">
        <v>66</v>
      </c>
      <c r="BU318" s="113">
        <v>147.30000000000001</v>
      </c>
      <c r="BV318" s="113">
        <v>13.6</v>
      </c>
      <c r="BW318" s="113">
        <v>5</v>
      </c>
      <c r="BX318" s="113">
        <v>3.6</v>
      </c>
      <c r="BY318" s="113">
        <v>84.4</v>
      </c>
      <c r="BZ318" s="113">
        <v>97.2</v>
      </c>
      <c r="CA318" s="113">
        <v>84.4</v>
      </c>
      <c r="CB318" s="113">
        <v>100</v>
      </c>
      <c r="CC318" s="113"/>
      <c r="CD318" s="113"/>
      <c r="CE318" s="113"/>
      <c r="CF318" s="113"/>
      <c r="CG318" s="186"/>
      <c r="CH318" s="186"/>
      <c r="CI318" s="113">
        <v>10</v>
      </c>
      <c r="CJ318" s="113">
        <v>10</v>
      </c>
      <c r="CK318" s="173">
        <v>0</v>
      </c>
    </row>
    <row r="319" spans="1:89" x14ac:dyDescent="0.2">
      <c r="A319" s="184">
        <v>323</v>
      </c>
      <c r="B319" s="36">
        <v>323</v>
      </c>
      <c r="C319" t="s">
        <v>1035</v>
      </c>
      <c r="D319" s="185" t="s">
        <v>1036</v>
      </c>
      <c r="E319" s="186">
        <v>8</v>
      </c>
      <c r="F319" s="187" t="s">
        <v>110</v>
      </c>
      <c r="G319" s="187" t="s">
        <v>111</v>
      </c>
      <c r="H319" s="187"/>
      <c r="I319" s="188" t="s">
        <v>93</v>
      </c>
      <c r="J319" s="188" t="s">
        <v>96</v>
      </c>
      <c r="K319" s="188" t="s">
        <v>337</v>
      </c>
      <c r="L319" s="188" t="s">
        <v>337</v>
      </c>
      <c r="M319" s="188" t="s">
        <v>337</v>
      </c>
      <c r="N319" s="188" t="s">
        <v>337</v>
      </c>
      <c r="O319" s="188" t="s">
        <v>337</v>
      </c>
      <c r="P319" s="189">
        <v>44328</v>
      </c>
      <c r="Q319" s="113" t="s">
        <v>88</v>
      </c>
      <c r="R319" s="113" t="s">
        <v>1037</v>
      </c>
      <c r="S319" s="190">
        <v>8</v>
      </c>
      <c r="T319" s="113" t="s">
        <v>98</v>
      </c>
      <c r="U319" s="113">
        <v>125</v>
      </c>
      <c r="V319" s="113">
        <v>25</v>
      </c>
      <c r="W319" s="113">
        <v>16</v>
      </c>
      <c r="X319" s="113"/>
      <c r="Y319" s="113"/>
      <c r="Z319" s="191">
        <v>0.87777777777777777</v>
      </c>
      <c r="AA319" s="191">
        <v>0.32013888888888892</v>
      </c>
      <c r="AB319" s="113">
        <v>612.5</v>
      </c>
      <c r="AC319" s="113">
        <v>580.5</v>
      </c>
      <c r="AD319" s="113">
        <v>95</v>
      </c>
      <c r="AE319" s="113">
        <v>32</v>
      </c>
      <c r="AF319" s="113"/>
      <c r="AG319" s="192">
        <v>24</v>
      </c>
      <c r="AH319" s="192">
        <v>124.5</v>
      </c>
      <c r="AI319" s="192">
        <v>8.8000000000000007</v>
      </c>
      <c r="AJ319" s="192">
        <v>5.3</v>
      </c>
      <c r="AK319" s="192">
        <v>47.7</v>
      </c>
      <c r="AL319" s="192">
        <v>24.1</v>
      </c>
      <c r="AM319" s="192">
        <v>22.9</v>
      </c>
      <c r="AN319" s="192">
        <v>80</v>
      </c>
      <c r="AO319" s="192">
        <v>33</v>
      </c>
      <c r="AP319" s="193">
        <v>3.2</v>
      </c>
      <c r="AQ319" s="192">
        <v>80</v>
      </c>
      <c r="AR319" s="192">
        <v>8.3000000000000007</v>
      </c>
      <c r="AS319" s="113">
        <v>102.9</v>
      </c>
      <c r="AT319" s="113">
        <v>71.800000000000011</v>
      </c>
      <c r="AU319" s="98">
        <v>3.4108527131782944</v>
      </c>
      <c r="AV319" s="98">
        <v>3.7416020671834627</v>
      </c>
      <c r="AW319" s="113">
        <v>25</v>
      </c>
      <c r="AX319" s="113">
        <v>2.6</v>
      </c>
      <c r="AY319" s="113">
        <v>0.4</v>
      </c>
      <c r="AZ319" s="113">
        <v>2</v>
      </c>
      <c r="BA319" s="113">
        <v>0</v>
      </c>
      <c r="BB319" s="113">
        <v>2</v>
      </c>
      <c r="BC319" s="113">
        <v>19</v>
      </c>
      <c r="BD319" s="113">
        <v>23</v>
      </c>
      <c r="BE319" s="113">
        <v>13</v>
      </c>
      <c r="BF319" s="113">
        <v>16.2</v>
      </c>
      <c r="BG319" s="113">
        <v>2.4</v>
      </c>
      <c r="BH319" s="113">
        <v>4.0999999999999996</v>
      </c>
      <c r="BI319" s="113">
        <v>1.9</v>
      </c>
      <c r="BJ319" s="113">
        <v>2</v>
      </c>
      <c r="BK319" s="113">
        <v>2.5</v>
      </c>
      <c r="BL319" s="113">
        <v>2.1</v>
      </c>
      <c r="BM319" s="113">
        <v>6</v>
      </c>
      <c r="BN319" s="113">
        <v>0.6</v>
      </c>
      <c r="BO319" s="113">
        <v>91</v>
      </c>
      <c r="BP319" s="113">
        <v>97</v>
      </c>
      <c r="BQ319" s="113">
        <v>0</v>
      </c>
      <c r="BR319" s="113">
        <v>72</v>
      </c>
      <c r="BS319" s="113">
        <v>114</v>
      </c>
      <c r="BT319" s="113">
        <v>47</v>
      </c>
      <c r="BU319" s="113">
        <v>0</v>
      </c>
      <c r="BV319" s="113">
        <v>0</v>
      </c>
      <c r="BW319" s="113">
        <v>2.9</v>
      </c>
      <c r="BX319" s="113">
        <v>4.2</v>
      </c>
      <c r="BY319" s="113">
        <v>100</v>
      </c>
      <c r="BZ319" s="113">
        <v>100</v>
      </c>
      <c r="CA319" s="113">
        <v>100</v>
      </c>
      <c r="CB319" s="113">
        <v>100</v>
      </c>
      <c r="CC319" s="113"/>
      <c r="CD319" s="113"/>
      <c r="CE319" s="113"/>
      <c r="CF319" s="113"/>
      <c r="CG319" s="186"/>
      <c r="CH319" s="186"/>
      <c r="CI319" s="113">
        <v>8</v>
      </c>
      <c r="CJ319" s="113">
        <v>8</v>
      </c>
      <c r="CK319" s="113">
        <v>5</v>
      </c>
    </row>
    <row r="320" spans="1:89" x14ac:dyDescent="0.2">
      <c r="A320" s="184">
        <v>324</v>
      </c>
      <c r="B320" s="36">
        <v>324</v>
      </c>
      <c r="C320" t="s">
        <v>1038</v>
      </c>
      <c r="D320" s="185" t="s">
        <v>1039</v>
      </c>
      <c r="E320" s="186">
        <v>6</v>
      </c>
      <c r="F320" s="187" t="s">
        <v>110</v>
      </c>
      <c r="G320" s="187" t="s">
        <v>111</v>
      </c>
      <c r="H320" s="187"/>
      <c r="I320" s="188" t="s">
        <v>94</v>
      </c>
      <c r="J320" s="188" t="s">
        <v>93</v>
      </c>
      <c r="K320" s="188" t="s">
        <v>96</v>
      </c>
      <c r="L320" s="188" t="s">
        <v>337</v>
      </c>
      <c r="M320" s="188" t="s">
        <v>337</v>
      </c>
      <c r="N320" s="188" t="s">
        <v>337</v>
      </c>
      <c r="O320" s="188" t="s">
        <v>337</v>
      </c>
      <c r="P320" s="189">
        <v>44327</v>
      </c>
      <c r="Q320" s="113" t="s">
        <v>88</v>
      </c>
      <c r="R320" s="113" t="s">
        <v>1040</v>
      </c>
      <c r="S320" s="190">
        <v>6</v>
      </c>
      <c r="T320" s="113" t="s">
        <v>90</v>
      </c>
      <c r="U320" s="113">
        <v>127</v>
      </c>
      <c r="V320" s="113">
        <v>31</v>
      </c>
      <c r="W320" s="113">
        <v>19.2</v>
      </c>
      <c r="X320" s="113"/>
      <c r="Y320" s="113"/>
      <c r="Z320" s="191">
        <v>0.95208333333333339</v>
      </c>
      <c r="AA320" s="191">
        <v>0.36874999999999997</v>
      </c>
      <c r="AB320" s="113">
        <v>600</v>
      </c>
      <c r="AC320" s="113">
        <v>495.5</v>
      </c>
      <c r="AD320" s="113">
        <v>83</v>
      </c>
      <c r="AE320" s="113">
        <v>104.5</v>
      </c>
      <c r="AF320" s="113"/>
      <c r="AG320" s="192">
        <v>0</v>
      </c>
      <c r="AH320" s="192">
        <v>231.5</v>
      </c>
      <c r="AI320" s="192">
        <v>17.399999999999999</v>
      </c>
      <c r="AJ320" s="192">
        <v>3.8</v>
      </c>
      <c r="AK320" s="192">
        <v>65.3</v>
      </c>
      <c r="AL320" s="192">
        <v>22</v>
      </c>
      <c r="AM320" s="192">
        <v>8.9</v>
      </c>
      <c r="AN320" s="192">
        <v>94</v>
      </c>
      <c r="AO320" s="192">
        <v>47</v>
      </c>
      <c r="AP320" s="193">
        <v>4.7</v>
      </c>
      <c r="AQ320" s="192">
        <v>141</v>
      </c>
      <c r="AR320" s="192">
        <v>17.100000000000001</v>
      </c>
      <c r="AS320" s="113">
        <v>102.9</v>
      </c>
      <c r="AT320" s="113">
        <v>87.3</v>
      </c>
      <c r="AU320" s="98">
        <v>5.6912209889001009</v>
      </c>
      <c r="AV320" s="98">
        <v>6.2603430877901109</v>
      </c>
      <c r="AW320" s="113">
        <v>4</v>
      </c>
      <c r="AX320" s="113">
        <v>0.5</v>
      </c>
      <c r="AY320" s="113">
        <v>0.4</v>
      </c>
      <c r="AZ320" s="113">
        <v>0</v>
      </c>
      <c r="BA320" s="113">
        <v>0</v>
      </c>
      <c r="BB320" s="113">
        <v>1</v>
      </c>
      <c r="BC320" s="113">
        <v>39</v>
      </c>
      <c r="BD320" s="113">
        <v>40</v>
      </c>
      <c r="BE320" s="173">
        <v>7.1</v>
      </c>
      <c r="BF320" s="113">
        <v>14.4</v>
      </c>
      <c r="BG320" s="113">
        <v>4.8</v>
      </c>
      <c r="BH320" s="113">
        <v>17.7</v>
      </c>
      <c r="BI320" s="113">
        <v>3.6</v>
      </c>
      <c r="BJ320" s="113">
        <v>6.8</v>
      </c>
      <c r="BK320" s="113">
        <v>4.2</v>
      </c>
      <c r="BL320" s="113">
        <v>2.8</v>
      </c>
      <c r="BM320" s="113">
        <v>18</v>
      </c>
      <c r="BN320" s="113">
        <v>2.2000000000000002</v>
      </c>
      <c r="BO320" s="113">
        <v>82</v>
      </c>
      <c r="BP320" s="113">
        <v>93.9</v>
      </c>
      <c r="BQ320" s="113">
        <v>0.8</v>
      </c>
      <c r="BR320" s="113">
        <v>98</v>
      </c>
      <c r="BS320" s="113">
        <v>143</v>
      </c>
      <c r="BT320" s="113">
        <v>30</v>
      </c>
      <c r="BU320" s="113">
        <v>117.9</v>
      </c>
      <c r="BV320" s="113">
        <v>20.8</v>
      </c>
      <c r="BW320" s="113">
        <v>5.7</v>
      </c>
      <c r="BX320" s="113">
        <v>4</v>
      </c>
      <c r="BY320" s="113">
        <v>75.099999999999994</v>
      </c>
      <c r="BZ320" s="113">
        <v>94.4</v>
      </c>
      <c r="CA320" s="113">
        <v>75.099999999999994</v>
      </c>
      <c r="CB320" s="113">
        <v>100</v>
      </c>
      <c r="CC320" s="113"/>
      <c r="CD320" s="113"/>
      <c r="CE320" s="113"/>
      <c r="CF320" s="113"/>
      <c r="CG320" s="186"/>
      <c r="CH320" s="186"/>
      <c r="CI320" s="113">
        <v>8</v>
      </c>
      <c r="CJ320" s="113">
        <v>8</v>
      </c>
      <c r="CK320" s="113">
        <v>5</v>
      </c>
    </row>
    <row r="321" spans="1:89" x14ac:dyDescent="0.2">
      <c r="A321" s="184">
        <v>325</v>
      </c>
      <c r="B321" s="36">
        <v>325</v>
      </c>
      <c r="C321" t="s">
        <v>1041</v>
      </c>
      <c r="D321" s="185" t="s">
        <v>1042</v>
      </c>
      <c r="E321" s="186">
        <v>3</v>
      </c>
      <c r="F321" s="187" t="s">
        <v>110</v>
      </c>
      <c r="G321" s="187" t="s">
        <v>111</v>
      </c>
      <c r="H321" s="187"/>
      <c r="I321" s="188" t="s">
        <v>94</v>
      </c>
      <c r="J321" s="188" t="s">
        <v>96</v>
      </c>
      <c r="K321" s="188" t="s">
        <v>337</v>
      </c>
      <c r="L321" s="188" t="s">
        <v>337</v>
      </c>
      <c r="M321" s="188" t="s">
        <v>337</v>
      </c>
      <c r="N321" s="188" t="s">
        <v>337</v>
      </c>
      <c r="O321" s="188" t="s">
        <v>337</v>
      </c>
      <c r="P321" s="189">
        <v>44323</v>
      </c>
      <c r="Q321" s="113" t="s">
        <v>88</v>
      </c>
      <c r="R321" s="113" t="s">
        <v>1043</v>
      </c>
      <c r="S321" s="190">
        <v>3</v>
      </c>
      <c r="T321" s="113" t="s">
        <v>90</v>
      </c>
      <c r="U321" s="113">
        <v>108</v>
      </c>
      <c r="V321" s="113">
        <v>19</v>
      </c>
      <c r="W321" s="113">
        <v>16.3</v>
      </c>
      <c r="X321" s="113"/>
      <c r="Y321" s="113"/>
      <c r="Z321" s="191">
        <v>0.90625</v>
      </c>
      <c r="AA321" s="191">
        <v>0.3743055555555555</v>
      </c>
      <c r="AB321" s="113">
        <v>659.5</v>
      </c>
      <c r="AC321" s="113">
        <v>600.5</v>
      </c>
      <c r="AD321" s="113">
        <v>91</v>
      </c>
      <c r="AE321" s="113">
        <v>59</v>
      </c>
      <c r="AF321" s="113"/>
      <c r="AG321" s="192">
        <v>14.5</v>
      </c>
      <c r="AH321" s="192">
        <v>127</v>
      </c>
      <c r="AI321" s="192">
        <v>10.9</v>
      </c>
      <c r="AJ321" s="192">
        <v>5.3</v>
      </c>
      <c r="AK321" s="192">
        <v>50.4</v>
      </c>
      <c r="AL321" s="192">
        <v>20.6</v>
      </c>
      <c r="AM321" s="192">
        <v>23.6</v>
      </c>
      <c r="AN321" s="192">
        <v>88</v>
      </c>
      <c r="AO321" s="192">
        <v>39</v>
      </c>
      <c r="AP321" s="193">
        <v>3.5</v>
      </c>
      <c r="AQ321" s="192">
        <v>143</v>
      </c>
      <c r="AR321" s="192">
        <v>14.3</v>
      </c>
      <c r="AS321" s="113">
        <v>111.6</v>
      </c>
      <c r="AT321" s="113">
        <v>71</v>
      </c>
      <c r="AU321" s="98">
        <v>3.8967527060782681</v>
      </c>
      <c r="AV321" s="98">
        <v>4.2464612822647796</v>
      </c>
      <c r="AW321" s="113">
        <v>17</v>
      </c>
      <c r="AX321" s="113">
        <v>1.7</v>
      </c>
      <c r="AY321" s="113">
        <v>0.2</v>
      </c>
      <c r="AZ321" s="113">
        <v>7</v>
      </c>
      <c r="BA321" s="113">
        <v>8</v>
      </c>
      <c r="BB321" s="113">
        <v>34</v>
      </c>
      <c r="BC321" s="113">
        <v>121</v>
      </c>
      <c r="BD321" s="113">
        <v>170</v>
      </c>
      <c r="BE321" s="113">
        <v>12</v>
      </c>
      <c r="BF321" s="113">
        <v>17.600000000000001</v>
      </c>
      <c r="BG321" s="113">
        <v>17</v>
      </c>
      <c r="BH321" s="113">
        <v>39.299999999999997</v>
      </c>
      <c r="BI321" s="113">
        <v>10.1</v>
      </c>
      <c r="BJ321" s="113">
        <v>16.5</v>
      </c>
      <c r="BK321" s="113">
        <v>19.8</v>
      </c>
      <c r="BL321" s="113">
        <v>10.1</v>
      </c>
      <c r="BM321" s="113">
        <v>104</v>
      </c>
      <c r="BN321" s="113">
        <v>10.4</v>
      </c>
      <c r="BO321" s="113">
        <v>86</v>
      </c>
      <c r="BP321" s="113">
        <v>96.7</v>
      </c>
      <c r="BQ321" s="113">
        <v>0</v>
      </c>
      <c r="BR321" s="113">
        <v>93</v>
      </c>
      <c r="BS321" s="113">
        <v>135</v>
      </c>
      <c r="BT321" s="113">
        <v>73</v>
      </c>
      <c r="BU321" s="113">
        <v>134.9</v>
      </c>
      <c r="BV321" s="113">
        <v>73.3</v>
      </c>
      <c r="BW321" s="113">
        <v>14.3</v>
      </c>
      <c r="BX321" s="113">
        <v>3.8</v>
      </c>
      <c r="BY321" s="113">
        <v>78.599999999999994</v>
      </c>
      <c r="BZ321" s="113">
        <v>97.6</v>
      </c>
      <c r="CA321" s="113">
        <v>78.599999999999994</v>
      </c>
      <c r="CB321" s="113">
        <v>100</v>
      </c>
      <c r="CC321" s="113"/>
      <c r="CD321" s="113"/>
      <c r="CE321" s="113"/>
      <c r="CF321" s="113"/>
      <c r="CG321" s="186"/>
      <c r="CH321" s="186"/>
      <c r="CI321" s="113" t="s">
        <v>129</v>
      </c>
      <c r="CJ321" s="113" t="s">
        <v>129</v>
      </c>
      <c r="CK321" s="113" t="s">
        <v>129</v>
      </c>
    </row>
    <row r="322" spans="1:89" x14ac:dyDescent="0.2">
      <c r="A322" s="184">
        <v>326</v>
      </c>
      <c r="B322" s="36">
        <v>326</v>
      </c>
      <c r="C322" t="s">
        <v>1044</v>
      </c>
      <c r="D322" s="185" t="s">
        <v>1045</v>
      </c>
      <c r="E322" s="186">
        <v>9</v>
      </c>
      <c r="F322" s="187" t="s">
        <v>110</v>
      </c>
      <c r="G322" s="187" t="s">
        <v>111</v>
      </c>
      <c r="H322" s="187"/>
      <c r="I322" s="188" t="s">
        <v>94</v>
      </c>
      <c r="J322" s="188" t="s">
        <v>93</v>
      </c>
      <c r="K322" s="188" t="s">
        <v>87</v>
      </c>
      <c r="L322" s="188" t="s">
        <v>337</v>
      </c>
      <c r="M322" s="188" t="s">
        <v>337</v>
      </c>
      <c r="N322" s="188" t="s">
        <v>337</v>
      </c>
      <c r="O322" s="188" t="s">
        <v>337</v>
      </c>
      <c r="P322" s="189">
        <v>44321</v>
      </c>
      <c r="Q322" s="113" t="s">
        <v>88</v>
      </c>
      <c r="R322" s="113" t="s">
        <v>1046</v>
      </c>
      <c r="S322" s="190">
        <v>9</v>
      </c>
      <c r="T322" s="113" t="s">
        <v>98</v>
      </c>
      <c r="U322" s="113">
        <v>135</v>
      </c>
      <c r="V322" s="113">
        <v>25</v>
      </c>
      <c r="W322" s="113">
        <v>13.7</v>
      </c>
      <c r="X322" s="113"/>
      <c r="Y322" s="113"/>
      <c r="Z322" s="191">
        <v>0.85416666666666663</v>
      </c>
      <c r="AA322" s="191">
        <v>0.34166666666666662</v>
      </c>
      <c r="AB322" s="113">
        <v>668.2</v>
      </c>
      <c r="AC322" s="113">
        <v>628.5</v>
      </c>
      <c r="AD322" s="113">
        <v>94</v>
      </c>
      <c r="AE322" s="113">
        <v>39.700000000000003</v>
      </c>
      <c r="AF322" s="113"/>
      <c r="AG322" s="192">
        <v>34.200000000000003</v>
      </c>
      <c r="AH322" s="192">
        <v>172</v>
      </c>
      <c r="AI322" s="192">
        <v>10.5</v>
      </c>
      <c r="AJ322" s="192">
        <v>9.1999999999999993</v>
      </c>
      <c r="AK322" s="192">
        <v>48.7</v>
      </c>
      <c r="AL322" s="192">
        <v>16.5</v>
      </c>
      <c r="AM322" s="192">
        <v>25.5</v>
      </c>
      <c r="AN322" s="192">
        <v>92</v>
      </c>
      <c r="AO322" s="192">
        <v>23</v>
      </c>
      <c r="AP322" s="193">
        <v>2.1</v>
      </c>
      <c r="AQ322" s="192">
        <v>103</v>
      </c>
      <c r="AR322" s="192">
        <v>9.8000000000000007</v>
      </c>
      <c r="AS322" s="113">
        <v>117.5</v>
      </c>
      <c r="AT322" s="113">
        <v>65.2</v>
      </c>
      <c r="AU322" s="98">
        <v>2.1957040572792361</v>
      </c>
      <c r="AV322" s="98">
        <v>2.39618138424821</v>
      </c>
      <c r="AW322" s="113">
        <v>0</v>
      </c>
      <c r="AX322" s="113">
        <v>0</v>
      </c>
      <c r="AY322" s="113">
        <v>0</v>
      </c>
      <c r="AZ322" s="113">
        <v>9</v>
      </c>
      <c r="BA322" s="113">
        <v>0</v>
      </c>
      <c r="BB322" s="113">
        <v>3</v>
      </c>
      <c r="BC322" s="113">
        <v>21</v>
      </c>
      <c r="BD322" s="113">
        <v>33</v>
      </c>
      <c r="BE322" s="173">
        <v>18.2</v>
      </c>
      <c r="BF322" s="113">
        <v>28.4</v>
      </c>
      <c r="BG322" s="113">
        <v>3.2</v>
      </c>
      <c r="BH322" s="113">
        <v>0.4</v>
      </c>
      <c r="BI322" s="113">
        <v>4.0999999999999996</v>
      </c>
      <c r="BJ322" s="113">
        <v>2.6</v>
      </c>
      <c r="BK322" s="113">
        <v>5.4</v>
      </c>
      <c r="BL322" s="113">
        <v>2.9</v>
      </c>
      <c r="BM322" s="113">
        <v>12</v>
      </c>
      <c r="BN322" s="113">
        <v>1.1000000000000001</v>
      </c>
      <c r="BO322" s="113">
        <v>91</v>
      </c>
      <c r="BP322" s="113">
        <v>98</v>
      </c>
      <c r="BQ322" s="113">
        <v>0</v>
      </c>
      <c r="BR322" s="113">
        <v>75</v>
      </c>
      <c r="BS322" s="113">
        <v>124</v>
      </c>
      <c r="BT322" s="113">
        <v>53</v>
      </c>
      <c r="BU322" s="113">
        <v>120.4</v>
      </c>
      <c r="BV322" s="113">
        <v>16.3</v>
      </c>
      <c r="BW322" s="113">
        <v>13.7</v>
      </c>
      <c r="BX322" s="113">
        <v>4.0999999999999996</v>
      </c>
      <c r="BY322" s="113">
        <v>100</v>
      </c>
      <c r="BZ322" s="113">
        <v>100</v>
      </c>
      <c r="CA322" s="113">
        <v>100</v>
      </c>
      <c r="CB322" s="113">
        <v>100</v>
      </c>
      <c r="CC322" s="113"/>
      <c r="CD322" s="113"/>
      <c r="CE322" s="113"/>
      <c r="CF322" s="113"/>
      <c r="CG322" s="186"/>
      <c r="CH322" s="186"/>
      <c r="CI322" s="113">
        <v>8</v>
      </c>
      <c r="CJ322" s="113">
        <v>8</v>
      </c>
      <c r="CK322" s="173">
        <v>0</v>
      </c>
    </row>
    <row r="323" spans="1:89" x14ac:dyDescent="0.2">
      <c r="A323" s="184">
        <v>327</v>
      </c>
      <c r="B323" s="36">
        <v>327</v>
      </c>
      <c r="C323" t="s">
        <v>1047</v>
      </c>
      <c r="D323" s="185" t="s">
        <v>1048</v>
      </c>
      <c r="E323" s="186">
        <v>8</v>
      </c>
      <c r="F323" s="187" t="s">
        <v>110</v>
      </c>
      <c r="G323" s="187" t="s">
        <v>111</v>
      </c>
      <c r="H323" s="187"/>
      <c r="I323" s="188" t="s">
        <v>228</v>
      </c>
      <c r="J323" s="188" t="s">
        <v>337</v>
      </c>
      <c r="K323" s="188" t="s">
        <v>337</v>
      </c>
      <c r="L323" s="188" t="s">
        <v>337</v>
      </c>
      <c r="M323" s="188" t="s">
        <v>337</v>
      </c>
      <c r="N323" s="188" t="s">
        <v>337</v>
      </c>
      <c r="O323" s="188" t="s">
        <v>337</v>
      </c>
      <c r="P323" s="189">
        <v>44315</v>
      </c>
      <c r="Q323" s="113" t="s">
        <v>88</v>
      </c>
      <c r="R323" s="113" t="s">
        <v>1049</v>
      </c>
      <c r="S323" s="190">
        <v>8</v>
      </c>
      <c r="T323" s="113" t="s">
        <v>90</v>
      </c>
      <c r="U323" s="113">
        <v>126</v>
      </c>
      <c r="V323" s="113">
        <v>29</v>
      </c>
      <c r="W323" s="113">
        <v>18.3</v>
      </c>
      <c r="X323" s="113"/>
      <c r="Y323" s="113"/>
      <c r="Z323" s="191">
        <v>0.875</v>
      </c>
      <c r="AA323" s="191">
        <v>0.32361111111111113</v>
      </c>
      <c r="AB323" s="113">
        <v>645.70000000000005</v>
      </c>
      <c r="AC323" s="113">
        <v>573</v>
      </c>
      <c r="AD323" s="113">
        <v>89</v>
      </c>
      <c r="AE323" s="113">
        <v>69.7</v>
      </c>
      <c r="AF323" s="113"/>
      <c r="AG323" s="192">
        <v>65.5</v>
      </c>
      <c r="AH323" s="192">
        <v>223.5</v>
      </c>
      <c r="AI323" s="192">
        <v>10.8</v>
      </c>
      <c r="AJ323" s="192">
        <v>4</v>
      </c>
      <c r="AK323" s="192">
        <v>47</v>
      </c>
      <c r="AL323" s="192">
        <v>22.3</v>
      </c>
      <c r="AM323" s="192">
        <v>26.6</v>
      </c>
      <c r="AN323" s="192">
        <v>67</v>
      </c>
      <c r="AO323" s="192">
        <v>14</v>
      </c>
      <c r="AP323" s="193">
        <v>1.3</v>
      </c>
      <c r="AQ323" s="192">
        <v>58</v>
      </c>
      <c r="AR323" s="192">
        <v>6.1</v>
      </c>
      <c r="AS323" s="113">
        <v>93.6</v>
      </c>
      <c r="AT323" s="113">
        <v>69.3</v>
      </c>
      <c r="AU323" s="98">
        <v>1.4659685863874345</v>
      </c>
      <c r="AV323" s="98">
        <v>1.6020942408376964</v>
      </c>
      <c r="AW323" s="113">
        <v>2</v>
      </c>
      <c r="AX323" s="113">
        <v>0.1</v>
      </c>
      <c r="AY323" s="113">
        <v>0</v>
      </c>
      <c r="AZ323" s="113">
        <v>0</v>
      </c>
      <c r="BA323" s="113">
        <v>1</v>
      </c>
      <c r="BB323" s="113">
        <v>5</v>
      </c>
      <c r="BC323" s="113">
        <v>8</v>
      </c>
      <c r="BD323" s="113">
        <v>14</v>
      </c>
      <c r="BE323" s="173">
        <v>16.8</v>
      </c>
      <c r="BF323" s="113">
        <v>32.700000000000003</v>
      </c>
      <c r="BG323" s="113">
        <v>1.5</v>
      </c>
      <c r="BH323" s="113">
        <v>0.8</v>
      </c>
      <c r="BI323" s="113">
        <v>1.7</v>
      </c>
      <c r="BJ323" s="113">
        <v>1.5</v>
      </c>
      <c r="BK323" s="113">
        <v>1</v>
      </c>
      <c r="BL323" s="113">
        <v>1.6</v>
      </c>
      <c r="BM323" s="113">
        <v>2</v>
      </c>
      <c r="BN323" s="113">
        <v>0.2</v>
      </c>
      <c r="BO323" s="113">
        <v>83</v>
      </c>
      <c r="BP323" s="113">
        <v>97.6</v>
      </c>
      <c r="BQ323" s="113">
        <v>0</v>
      </c>
      <c r="BR323" s="113">
        <v>80</v>
      </c>
      <c r="BS323" s="113">
        <v>123</v>
      </c>
      <c r="BT323" s="113">
        <v>57</v>
      </c>
      <c r="BU323" s="113">
        <v>111.1</v>
      </c>
      <c r="BV323" s="113">
        <v>17.5</v>
      </c>
      <c r="BW323" s="113">
        <v>7.5</v>
      </c>
      <c r="BX323" s="113">
        <v>2.7</v>
      </c>
      <c r="BY323" s="113">
        <v>75.2</v>
      </c>
      <c r="BZ323" s="113">
        <v>93</v>
      </c>
      <c r="CA323" s="113">
        <v>75.2</v>
      </c>
      <c r="CB323" s="113">
        <v>100</v>
      </c>
      <c r="CC323" s="113"/>
      <c r="CD323" s="113"/>
      <c r="CE323" s="113" t="s">
        <v>79</v>
      </c>
      <c r="CF323" s="113"/>
      <c r="CG323" s="186"/>
      <c r="CH323" s="186"/>
      <c r="CI323" s="113">
        <v>10</v>
      </c>
      <c r="CJ323" s="113">
        <v>10</v>
      </c>
      <c r="CK323" s="113">
        <v>6</v>
      </c>
    </row>
    <row r="324" spans="1:89" x14ac:dyDescent="0.2">
      <c r="A324" s="184">
        <v>328</v>
      </c>
      <c r="B324" s="36">
        <v>328</v>
      </c>
      <c r="C324" t="s">
        <v>1050</v>
      </c>
      <c r="D324" s="185" t="s">
        <v>1051</v>
      </c>
      <c r="E324" s="186">
        <v>8</v>
      </c>
      <c r="F324" s="187" t="s">
        <v>110</v>
      </c>
      <c r="G324" s="187" t="s">
        <v>111</v>
      </c>
      <c r="H324" s="187"/>
      <c r="I324" s="188" t="s">
        <v>94</v>
      </c>
      <c r="J324" s="188" t="s">
        <v>235</v>
      </c>
      <c r="K324" s="188" t="s">
        <v>337</v>
      </c>
      <c r="L324" s="188" t="s">
        <v>337</v>
      </c>
      <c r="M324" s="188" t="s">
        <v>337</v>
      </c>
      <c r="N324" s="188" t="s">
        <v>337</v>
      </c>
      <c r="O324" s="188" t="s">
        <v>337</v>
      </c>
      <c r="P324" s="189">
        <v>44312</v>
      </c>
      <c r="Q324" s="113" t="s">
        <v>88</v>
      </c>
      <c r="R324" s="113" t="s">
        <v>1052</v>
      </c>
      <c r="S324" s="190">
        <v>8</v>
      </c>
      <c r="T324" s="113" t="s">
        <v>98</v>
      </c>
      <c r="U324" s="113">
        <v>134</v>
      </c>
      <c r="V324" s="113">
        <v>35</v>
      </c>
      <c r="W324" s="113">
        <v>19.5</v>
      </c>
      <c r="X324" s="113"/>
      <c r="Y324" s="113"/>
      <c r="Z324" s="191">
        <v>0.85069444444444453</v>
      </c>
      <c r="AA324" s="191">
        <v>0.2902777777777778</v>
      </c>
      <c r="AB324" s="113">
        <v>632.9</v>
      </c>
      <c r="AC324" s="113">
        <v>591.6</v>
      </c>
      <c r="AD324" s="113">
        <v>93</v>
      </c>
      <c r="AE324" s="113">
        <v>41.3</v>
      </c>
      <c r="AF324" s="113"/>
      <c r="AG324" s="192">
        <v>8.8000000000000007</v>
      </c>
      <c r="AH324" s="192">
        <v>62.3</v>
      </c>
      <c r="AI324" s="192">
        <v>6.5</v>
      </c>
      <c r="AJ324" s="192">
        <v>6.7</v>
      </c>
      <c r="AK324" s="192">
        <v>50.4</v>
      </c>
      <c r="AL324" s="192">
        <v>20.8</v>
      </c>
      <c r="AM324" s="192">
        <v>22.1</v>
      </c>
      <c r="AN324" s="192">
        <v>67</v>
      </c>
      <c r="AO324" s="192">
        <v>20</v>
      </c>
      <c r="AP324" s="193">
        <v>1.9</v>
      </c>
      <c r="AQ324" s="192">
        <v>96</v>
      </c>
      <c r="AR324" s="192">
        <v>9.6999999999999993</v>
      </c>
      <c r="AS324" s="113">
        <v>89.1</v>
      </c>
      <c r="AT324" s="113">
        <v>71.2</v>
      </c>
      <c r="AU324" s="98">
        <v>2.028397565922921</v>
      </c>
      <c r="AV324" s="98">
        <v>2.2210953346855984</v>
      </c>
      <c r="AW324" s="113">
        <v>40</v>
      </c>
      <c r="AX324" s="113">
        <v>4.0999999999999996</v>
      </c>
      <c r="AY324" s="113">
        <v>0.2</v>
      </c>
      <c r="AZ324" s="113">
        <v>4</v>
      </c>
      <c r="BA324" s="113">
        <v>9</v>
      </c>
      <c r="BB324" s="113">
        <v>4</v>
      </c>
      <c r="BC324" s="113">
        <v>60</v>
      </c>
      <c r="BD324" s="113">
        <v>77</v>
      </c>
      <c r="BE324" s="173">
        <v>12.4</v>
      </c>
      <c r="BF324" s="113">
        <v>29.7</v>
      </c>
      <c r="BG324" s="113">
        <v>7.8</v>
      </c>
      <c r="BH324" s="113">
        <v>19.7</v>
      </c>
      <c r="BI324" s="113">
        <v>4.4000000000000004</v>
      </c>
      <c r="BJ324" s="113">
        <v>12.3</v>
      </c>
      <c r="BK324" s="113">
        <v>3.5</v>
      </c>
      <c r="BL324" s="113">
        <v>7</v>
      </c>
      <c r="BM324" s="113">
        <v>26</v>
      </c>
      <c r="BN324" s="113">
        <v>2.6</v>
      </c>
      <c r="BO324" s="113">
        <v>78</v>
      </c>
      <c r="BP324" s="113">
        <v>97.5</v>
      </c>
      <c r="BQ324" s="113">
        <v>1</v>
      </c>
      <c r="BR324" s="113">
        <v>80</v>
      </c>
      <c r="BS324" s="113">
        <v>123</v>
      </c>
      <c r="BT324" s="113">
        <v>54</v>
      </c>
      <c r="BU324" s="113">
        <v>417.3</v>
      </c>
      <c r="BV324" s="113">
        <v>65.2</v>
      </c>
      <c r="BW324" s="113">
        <v>22.5</v>
      </c>
      <c r="BX324" s="113">
        <v>3.6</v>
      </c>
      <c r="BY324" s="113">
        <v>63.2</v>
      </c>
      <c r="BZ324" s="113">
        <v>99.3</v>
      </c>
      <c r="CA324" s="113">
        <v>63.2</v>
      </c>
      <c r="CB324" s="113">
        <v>100</v>
      </c>
      <c r="CC324" s="113"/>
      <c r="CD324" s="113"/>
      <c r="CE324" s="113"/>
      <c r="CF324" s="113"/>
      <c r="CG324" s="186"/>
      <c r="CH324" s="186"/>
      <c r="CI324" s="113" t="s">
        <v>129</v>
      </c>
      <c r="CJ324" s="113" t="s">
        <v>129</v>
      </c>
      <c r="CK324" s="113" t="s">
        <v>129</v>
      </c>
    </row>
    <row r="325" spans="1:89" x14ac:dyDescent="0.2">
      <c r="A325" s="184">
        <v>330</v>
      </c>
      <c r="B325" s="36">
        <v>330</v>
      </c>
      <c r="C325" t="s">
        <v>1056</v>
      </c>
      <c r="D325" s="185" t="s">
        <v>1057</v>
      </c>
      <c r="E325" s="186">
        <v>8</v>
      </c>
      <c r="F325" s="187" t="s">
        <v>110</v>
      </c>
      <c r="G325" s="187" t="s">
        <v>111</v>
      </c>
      <c r="H325" s="187"/>
      <c r="I325" s="188" t="s">
        <v>87</v>
      </c>
      <c r="J325" s="188" t="s">
        <v>94</v>
      </c>
      <c r="K325" s="188" t="s">
        <v>115</v>
      </c>
      <c r="L325" s="188" t="s">
        <v>337</v>
      </c>
      <c r="M325" s="188" t="s">
        <v>337</v>
      </c>
      <c r="N325" s="188" t="s">
        <v>337</v>
      </c>
      <c r="O325" s="188" t="s">
        <v>337</v>
      </c>
      <c r="P325" s="189">
        <v>44308</v>
      </c>
      <c r="Q325" s="113" t="s">
        <v>88</v>
      </c>
      <c r="R325" s="113" t="s">
        <v>1058</v>
      </c>
      <c r="S325" s="190">
        <v>8</v>
      </c>
      <c r="T325" s="113" t="s">
        <v>98</v>
      </c>
      <c r="U325" s="113">
        <v>134</v>
      </c>
      <c r="V325" s="113">
        <v>28</v>
      </c>
      <c r="W325" s="113">
        <v>15.6</v>
      </c>
      <c r="X325" s="113"/>
      <c r="Y325" s="113"/>
      <c r="Z325" s="191">
        <v>0.875</v>
      </c>
      <c r="AA325" s="191">
        <v>0.37638888888888888</v>
      </c>
      <c r="AB325" s="113">
        <v>683</v>
      </c>
      <c r="AC325" s="113">
        <v>641.5</v>
      </c>
      <c r="AD325" s="113">
        <v>94</v>
      </c>
      <c r="AE325" s="113">
        <v>41.5</v>
      </c>
      <c r="AF325" s="113"/>
      <c r="AG325" s="192">
        <v>39.5</v>
      </c>
      <c r="AH325" s="192">
        <v>215.5</v>
      </c>
      <c r="AI325" s="192">
        <v>11.2</v>
      </c>
      <c r="AJ325" s="192">
        <v>5.0999999999999996</v>
      </c>
      <c r="AK325" s="192">
        <v>60.9</v>
      </c>
      <c r="AL325" s="192">
        <v>13.2</v>
      </c>
      <c r="AM325" s="192">
        <v>20.9</v>
      </c>
      <c r="AN325" s="192">
        <v>88</v>
      </c>
      <c r="AO325" s="192">
        <v>31</v>
      </c>
      <c r="AP325" s="193">
        <v>2.7</v>
      </c>
      <c r="AQ325" s="192">
        <v>148</v>
      </c>
      <c r="AR325" s="192">
        <v>13.8</v>
      </c>
      <c r="AS325" s="113">
        <v>108.9</v>
      </c>
      <c r="AT325" s="113">
        <v>74.099999999999994</v>
      </c>
      <c r="AU325" s="98">
        <v>2.8994544037412315</v>
      </c>
      <c r="AV325" s="98">
        <v>3.1519875292283714</v>
      </c>
      <c r="AW325" s="113">
        <v>0</v>
      </c>
      <c r="AX325" s="113">
        <v>0</v>
      </c>
      <c r="AY325" s="113">
        <v>0</v>
      </c>
      <c r="AZ325" s="113">
        <v>3</v>
      </c>
      <c r="BA325" s="113">
        <v>0</v>
      </c>
      <c r="BB325" s="113">
        <v>6</v>
      </c>
      <c r="BC325" s="113">
        <v>64</v>
      </c>
      <c r="BD325" s="113">
        <v>73</v>
      </c>
      <c r="BE325" s="173">
        <v>15.7</v>
      </c>
      <c r="BF325" s="113">
        <v>26.6</v>
      </c>
      <c r="BG325" s="113">
        <v>6.8</v>
      </c>
      <c r="BH325" s="113">
        <v>5.4</v>
      </c>
      <c r="BI325" s="113">
        <v>7.2</v>
      </c>
      <c r="BJ325" s="113">
        <v>15.5</v>
      </c>
      <c r="BK325" s="113">
        <v>3</v>
      </c>
      <c r="BL325" s="113">
        <v>5.7</v>
      </c>
      <c r="BM325" s="113">
        <v>24</v>
      </c>
      <c r="BN325" s="113">
        <v>2.2000000000000002</v>
      </c>
      <c r="BO325" s="113">
        <v>88</v>
      </c>
      <c r="BP325" s="113">
        <v>95.9</v>
      </c>
      <c r="BQ325" s="113">
        <v>0</v>
      </c>
      <c r="BR325" s="113">
        <v>73</v>
      </c>
      <c r="BS325" s="113">
        <v>110</v>
      </c>
      <c r="BT325" s="113">
        <v>54</v>
      </c>
      <c r="BU325" s="113">
        <v>262.3</v>
      </c>
      <c r="BV325" s="113">
        <v>35</v>
      </c>
      <c r="BW325" s="113">
        <v>16.7</v>
      </c>
      <c r="BX325" s="113">
        <v>3.8</v>
      </c>
      <c r="BY325" s="113">
        <v>99</v>
      </c>
      <c r="BZ325" s="113">
        <v>100</v>
      </c>
      <c r="CA325" s="113">
        <v>99</v>
      </c>
      <c r="CB325" s="113">
        <v>100</v>
      </c>
      <c r="CC325" s="113"/>
      <c r="CD325" s="113" t="s">
        <v>78</v>
      </c>
      <c r="CE325" s="113"/>
      <c r="CF325" s="113"/>
      <c r="CG325" s="186"/>
      <c r="CH325" s="186"/>
      <c r="CI325" s="113">
        <v>10</v>
      </c>
      <c r="CJ325" s="113">
        <v>10</v>
      </c>
      <c r="CK325" s="173">
        <v>0</v>
      </c>
    </row>
    <row r="326" spans="1:89" x14ac:dyDescent="0.2">
      <c r="A326" s="184">
        <v>331</v>
      </c>
      <c r="B326" s="36">
        <v>331</v>
      </c>
      <c r="C326" t="s">
        <v>1059</v>
      </c>
      <c r="D326" s="185" t="s">
        <v>1060</v>
      </c>
      <c r="E326" s="186">
        <v>10</v>
      </c>
      <c r="F326" s="187" t="s">
        <v>110</v>
      </c>
      <c r="G326" s="187" t="s">
        <v>111</v>
      </c>
      <c r="H326" s="187"/>
      <c r="I326" s="188" t="s">
        <v>94</v>
      </c>
      <c r="J326" s="188" t="s">
        <v>115</v>
      </c>
      <c r="K326" s="188" t="s">
        <v>235</v>
      </c>
      <c r="L326" s="188" t="s">
        <v>337</v>
      </c>
      <c r="M326" s="188" t="s">
        <v>337</v>
      </c>
      <c r="N326" s="188" t="s">
        <v>337</v>
      </c>
      <c r="O326" s="188" t="s">
        <v>337</v>
      </c>
      <c r="P326" s="189">
        <v>44307</v>
      </c>
      <c r="Q326" s="113" t="s">
        <v>88</v>
      </c>
      <c r="R326" s="113" t="s">
        <v>1061</v>
      </c>
      <c r="S326" s="190">
        <v>10</v>
      </c>
      <c r="T326" s="113" t="s">
        <v>90</v>
      </c>
      <c r="U326" s="113">
        <v>142</v>
      </c>
      <c r="V326" s="113">
        <v>34</v>
      </c>
      <c r="W326" s="113">
        <v>16.899999999999999</v>
      </c>
      <c r="X326" s="113"/>
      <c r="Y326" s="113"/>
      <c r="Z326" s="191">
        <v>0.86111111111111116</v>
      </c>
      <c r="AA326" s="191">
        <v>0.31388888888888888</v>
      </c>
      <c r="AB326" s="113">
        <v>652.1</v>
      </c>
      <c r="AC326" s="113">
        <v>467.4</v>
      </c>
      <c r="AD326" s="113">
        <v>72</v>
      </c>
      <c r="AE326" s="113">
        <v>184.6</v>
      </c>
      <c r="AF326" s="113"/>
      <c r="AG326" s="192">
        <v>151.1</v>
      </c>
      <c r="AH326" s="192">
        <v>298.60000000000002</v>
      </c>
      <c r="AI326" s="192">
        <v>28.3</v>
      </c>
      <c r="AJ326" s="192">
        <v>10.3</v>
      </c>
      <c r="AK326" s="192">
        <v>41.7</v>
      </c>
      <c r="AL326" s="192">
        <v>24.1</v>
      </c>
      <c r="AM326" s="192">
        <v>24</v>
      </c>
      <c r="AN326" s="192">
        <v>62</v>
      </c>
      <c r="AO326" s="192">
        <v>21</v>
      </c>
      <c r="AP326" s="193">
        <v>1.9</v>
      </c>
      <c r="AQ326" s="192">
        <v>101</v>
      </c>
      <c r="AR326" s="192">
        <v>13</v>
      </c>
      <c r="AS326" s="113">
        <v>86</v>
      </c>
      <c r="AT326" s="113">
        <v>65.800000000000011</v>
      </c>
      <c r="AU326" s="98">
        <v>2.6957637997432609</v>
      </c>
      <c r="AV326" s="98">
        <v>2.9396662387676509</v>
      </c>
      <c r="AW326" s="113">
        <v>8</v>
      </c>
      <c r="AX326" s="113">
        <v>1</v>
      </c>
      <c r="AY326" s="113">
        <v>0.4</v>
      </c>
      <c r="AZ326" s="113">
        <v>1</v>
      </c>
      <c r="BA326" s="113">
        <v>0</v>
      </c>
      <c r="BB326" s="113">
        <v>2</v>
      </c>
      <c r="BC326" s="113">
        <v>34</v>
      </c>
      <c r="BD326" s="113">
        <v>37</v>
      </c>
      <c r="BE326" s="173">
        <v>12.5</v>
      </c>
      <c r="BF326" s="113">
        <v>21</v>
      </c>
      <c r="BG326" s="113">
        <v>4.7</v>
      </c>
      <c r="BH326" s="113">
        <v>8</v>
      </c>
      <c r="BI326" s="113">
        <v>3.7</v>
      </c>
      <c r="BJ326" s="113">
        <v>3.8</v>
      </c>
      <c r="BK326" s="113">
        <v>4.8</v>
      </c>
      <c r="BL326" s="113">
        <v>5.6</v>
      </c>
      <c r="BM326" s="113">
        <v>9</v>
      </c>
      <c r="BN326" s="113">
        <v>1.2</v>
      </c>
      <c r="BO326" s="113">
        <v>93</v>
      </c>
      <c r="BP326" s="113">
        <v>97.1</v>
      </c>
      <c r="BQ326" s="113">
        <v>0</v>
      </c>
      <c r="BR326" s="113">
        <v>76</v>
      </c>
      <c r="BS326" s="113">
        <v>114</v>
      </c>
      <c r="BT326" s="113">
        <v>56</v>
      </c>
      <c r="BU326" s="113">
        <v>24.6</v>
      </c>
      <c r="BV326" s="113">
        <v>1.3</v>
      </c>
      <c r="BW326" s="113">
        <v>18.399999999999999</v>
      </c>
      <c r="BX326" s="113">
        <v>3.6</v>
      </c>
      <c r="BY326" s="113">
        <v>85</v>
      </c>
      <c r="BZ326" s="113">
        <v>99.8</v>
      </c>
      <c r="CA326" s="113">
        <v>85</v>
      </c>
      <c r="CB326" s="113">
        <v>100</v>
      </c>
      <c r="CC326" s="113"/>
      <c r="CD326" s="113"/>
      <c r="CE326" s="113" t="s">
        <v>79</v>
      </c>
      <c r="CF326" s="113"/>
      <c r="CG326" s="186"/>
      <c r="CH326" s="186"/>
      <c r="CI326" s="113">
        <v>10</v>
      </c>
      <c r="CJ326" s="113">
        <v>10</v>
      </c>
      <c r="CK326" s="173">
        <v>0</v>
      </c>
    </row>
    <row r="327" spans="1:89" x14ac:dyDescent="0.2">
      <c r="A327" s="184">
        <v>332</v>
      </c>
      <c r="B327" s="36">
        <v>332</v>
      </c>
      <c r="C327" t="s">
        <v>1062</v>
      </c>
      <c r="D327" s="185" t="s">
        <v>1063</v>
      </c>
      <c r="E327" s="186">
        <v>10</v>
      </c>
      <c r="F327" s="187" t="s">
        <v>110</v>
      </c>
      <c r="G327" s="187" t="s">
        <v>111</v>
      </c>
      <c r="H327" s="187"/>
      <c r="I327" s="188" t="s">
        <v>87</v>
      </c>
      <c r="J327" s="188" t="s">
        <v>94</v>
      </c>
      <c r="K327" s="188" t="s">
        <v>337</v>
      </c>
      <c r="L327" s="188" t="s">
        <v>337</v>
      </c>
      <c r="M327" s="188" t="s">
        <v>337</v>
      </c>
      <c r="N327" s="188" t="s">
        <v>337</v>
      </c>
      <c r="O327" s="188" t="s">
        <v>337</v>
      </c>
      <c r="P327" s="189">
        <v>44306</v>
      </c>
      <c r="Q327" s="113" t="s">
        <v>88</v>
      </c>
      <c r="R327" s="113" t="s">
        <v>1064</v>
      </c>
      <c r="S327" s="190">
        <v>10</v>
      </c>
      <c r="T327" s="113" t="s">
        <v>98</v>
      </c>
      <c r="U327" s="113">
        <v>150</v>
      </c>
      <c r="V327" s="113">
        <v>50</v>
      </c>
      <c r="W327" s="113">
        <v>22.2</v>
      </c>
      <c r="X327" s="113"/>
      <c r="Y327" s="113"/>
      <c r="Z327" s="191">
        <v>0.91666666666666663</v>
      </c>
      <c r="AA327" s="191">
        <v>0.28541666666666665</v>
      </c>
      <c r="AB327" s="113">
        <v>478.5</v>
      </c>
      <c r="AC327" s="113">
        <v>431</v>
      </c>
      <c r="AD327" s="113">
        <v>90</v>
      </c>
      <c r="AE327" s="113">
        <v>47.5</v>
      </c>
      <c r="AF327" s="113"/>
      <c r="AG327" s="192">
        <v>53.5</v>
      </c>
      <c r="AH327" s="192">
        <v>105.5</v>
      </c>
      <c r="AI327" s="192">
        <v>19</v>
      </c>
      <c r="AJ327" s="192">
        <v>3.2</v>
      </c>
      <c r="AK327" s="192">
        <v>56.8</v>
      </c>
      <c r="AL327" s="192">
        <v>19.5</v>
      </c>
      <c r="AM327" s="192">
        <v>20.399999999999999</v>
      </c>
      <c r="AN327" s="192">
        <v>57</v>
      </c>
      <c r="AO327" s="192">
        <v>20</v>
      </c>
      <c r="AP327" s="193">
        <v>2.5</v>
      </c>
      <c r="AQ327" s="192">
        <v>79</v>
      </c>
      <c r="AR327" s="192">
        <v>11</v>
      </c>
      <c r="AS327" s="113">
        <v>77.400000000000006</v>
      </c>
      <c r="AT327" s="113">
        <v>76.3</v>
      </c>
      <c r="AU327" s="98">
        <v>2.7842227378190256</v>
      </c>
      <c r="AV327" s="98">
        <v>3.1322505800464038</v>
      </c>
      <c r="AW327" s="113">
        <v>35</v>
      </c>
      <c r="AX327" s="113">
        <v>4.7</v>
      </c>
      <c r="AY327" s="113">
        <v>1.5</v>
      </c>
      <c r="AZ327" s="113">
        <v>1</v>
      </c>
      <c r="BA327" s="113">
        <v>0</v>
      </c>
      <c r="BB327" s="113">
        <v>5</v>
      </c>
      <c r="BC327" s="113">
        <v>30</v>
      </c>
      <c r="BD327" s="113">
        <v>36</v>
      </c>
      <c r="BE327" s="173">
        <v>11.3</v>
      </c>
      <c r="BF327" s="113">
        <v>14.2</v>
      </c>
      <c r="BG327" s="113">
        <v>5</v>
      </c>
      <c r="BH327" s="113">
        <v>13.6</v>
      </c>
      <c r="BI327" s="113">
        <v>2.8</v>
      </c>
      <c r="BJ327" s="113">
        <v>1.8</v>
      </c>
      <c r="BK327" s="113">
        <v>8.5</v>
      </c>
      <c r="BL327" s="113">
        <v>4.5999999999999996</v>
      </c>
      <c r="BM327" s="113">
        <v>10</v>
      </c>
      <c r="BN327" s="113">
        <v>1.4</v>
      </c>
      <c r="BO327" s="113">
        <v>93</v>
      </c>
      <c r="BP327" s="113">
        <v>97.5</v>
      </c>
      <c r="BQ327" s="113">
        <v>0</v>
      </c>
      <c r="BR327" s="113">
        <v>66</v>
      </c>
      <c r="BS327" s="113">
        <v>109</v>
      </c>
      <c r="BT327" s="113">
        <v>49</v>
      </c>
      <c r="BU327" s="113">
        <v>117.2</v>
      </c>
      <c r="BV327" s="113">
        <v>4.2</v>
      </c>
      <c r="BW327" s="113">
        <v>5.7</v>
      </c>
      <c r="BX327" s="113">
        <v>3.4</v>
      </c>
      <c r="BY327" s="113">
        <v>52.5</v>
      </c>
      <c r="BZ327" s="113">
        <v>100</v>
      </c>
      <c r="CA327" s="113">
        <v>52.5</v>
      </c>
      <c r="CB327" s="113">
        <v>100</v>
      </c>
      <c r="CC327" s="113"/>
      <c r="CD327" s="113" t="s">
        <v>78</v>
      </c>
      <c r="CE327" s="113"/>
      <c r="CF327" s="113"/>
      <c r="CG327" s="186"/>
      <c r="CH327" s="186"/>
      <c r="CI327" s="113" t="s">
        <v>129</v>
      </c>
      <c r="CJ327" s="113" t="s">
        <v>129</v>
      </c>
      <c r="CK327" s="113" t="s">
        <v>129</v>
      </c>
    </row>
    <row r="328" spans="1:89" x14ac:dyDescent="0.2">
      <c r="A328" s="184">
        <v>333</v>
      </c>
      <c r="B328" s="36">
        <v>333</v>
      </c>
      <c r="C328" t="s">
        <v>1065</v>
      </c>
      <c r="D328" s="185" t="s">
        <v>1066</v>
      </c>
      <c r="E328" s="186">
        <v>3</v>
      </c>
      <c r="F328" s="187" t="s">
        <v>110</v>
      </c>
      <c r="G328" s="187" t="s">
        <v>111</v>
      </c>
      <c r="H328" s="187"/>
      <c r="I328" s="188" t="s">
        <v>96</v>
      </c>
      <c r="J328" s="188" t="s">
        <v>235</v>
      </c>
      <c r="K328" s="188" t="s">
        <v>337</v>
      </c>
      <c r="L328" s="188" t="s">
        <v>337</v>
      </c>
      <c r="M328" s="188" t="s">
        <v>337</v>
      </c>
      <c r="N328" s="188" t="s">
        <v>337</v>
      </c>
      <c r="O328" s="188" t="s">
        <v>337</v>
      </c>
      <c r="P328" s="189">
        <v>44301</v>
      </c>
      <c r="Q328" s="113" t="s">
        <v>88</v>
      </c>
      <c r="R328" s="113" t="s">
        <v>1067</v>
      </c>
      <c r="S328" s="190">
        <v>3</v>
      </c>
      <c r="T328" s="113" t="s">
        <v>98</v>
      </c>
      <c r="U328" s="113">
        <v>100</v>
      </c>
      <c r="V328" s="113">
        <v>18</v>
      </c>
      <c r="W328" s="113">
        <v>18</v>
      </c>
      <c r="X328" s="113"/>
      <c r="Y328" s="113"/>
      <c r="Z328" s="191">
        <v>0.86388888888888893</v>
      </c>
      <c r="AA328" s="191">
        <v>0.28055555555555556</v>
      </c>
      <c r="AB328" s="113">
        <v>595.5</v>
      </c>
      <c r="AC328" s="113">
        <v>573</v>
      </c>
      <c r="AD328" s="113">
        <v>96</v>
      </c>
      <c r="AE328" s="113">
        <v>22.5</v>
      </c>
      <c r="AF328" s="113"/>
      <c r="AG328" s="192">
        <v>4</v>
      </c>
      <c r="AH328" s="192">
        <v>135.5</v>
      </c>
      <c r="AI328" s="192">
        <v>4.4000000000000004</v>
      </c>
      <c r="AJ328" s="192">
        <v>14.7</v>
      </c>
      <c r="AK328" s="192">
        <v>47.2</v>
      </c>
      <c r="AL328" s="192">
        <v>17</v>
      </c>
      <c r="AM328" s="192">
        <v>21.1</v>
      </c>
      <c r="AN328" s="192">
        <v>80</v>
      </c>
      <c r="AO328" s="192">
        <v>25</v>
      </c>
      <c r="AP328" s="193">
        <v>2.5</v>
      </c>
      <c r="AQ328" s="192">
        <v>174</v>
      </c>
      <c r="AR328" s="192">
        <v>18.2</v>
      </c>
      <c r="AS328" s="113">
        <v>101.1</v>
      </c>
      <c r="AT328" s="113">
        <v>64.2</v>
      </c>
      <c r="AU328" s="98">
        <v>2.6178010471204187</v>
      </c>
      <c r="AV328" s="98">
        <v>2.8795811518324608</v>
      </c>
      <c r="AW328" s="113">
        <v>4</v>
      </c>
      <c r="AX328" s="113">
        <v>0.4</v>
      </c>
      <c r="AY328" s="113">
        <v>0.4</v>
      </c>
      <c r="AZ328" s="113">
        <v>4</v>
      </c>
      <c r="BA328" s="113">
        <v>0</v>
      </c>
      <c r="BB328" s="113">
        <v>9</v>
      </c>
      <c r="BC328" s="113">
        <v>53</v>
      </c>
      <c r="BD328" s="113">
        <v>66</v>
      </c>
      <c r="BE328" s="173">
        <v>10.9</v>
      </c>
      <c r="BF328" s="113">
        <v>16.7</v>
      </c>
      <c r="BG328" s="113">
        <v>6.9</v>
      </c>
      <c r="BH328" s="113">
        <v>11.9</v>
      </c>
      <c r="BI328" s="113">
        <v>5.6</v>
      </c>
      <c r="BJ328" s="113">
        <v>8.5</v>
      </c>
      <c r="BK328" s="113">
        <v>5.2</v>
      </c>
      <c r="BL328" s="113">
        <v>5.5</v>
      </c>
      <c r="BM328" s="113">
        <v>16</v>
      </c>
      <c r="BN328" s="113">
        <v>1.7</v>
      </c>
      <c r="BO328" s="113">
        <v>92</v>
      </c>
      <c r="BP328" s="113">
        <v>95.9</v>
      </c>
      <c r="BQ328" s="113">
        <v>0</v>
      </c>
      <c r="BR328" s="113">
        <v>86</v>
      </c>
      <c r="BS328" s="113">
        <v>120</v>
      </c>
      <c r="BT328" s="113">
        <v>64</v>
      </c>
      <c r="BU328" s="113">
        <v>111.7</v>
      </c>
      <c r="BV328" s="113">
        <v>100</v>
      </c>
      <c r="BW328" s="113">
        <v>6.3</v>
      </c>
      <c r="BX328" s="113">
        <v>3.2</v>
      </c>
      <c r="BY328" s="113">
        <v>99.9</v>
      </c>
      <c r="BZ328" s="113">
        <v>99.9</v>
      </c>
      <c r="CA328" s="113">
        <v>100</v>
      </c>
      <c r="CB328" s="113">
        <v>100</v>
      </c>
      <c r="CC328" s="113"/>
      <c r="CD328" s="113"/>
      <c r="CE328" s="113"/>
      <c r="CF328" s="113"/>
      <c r="CG328" s="186"/>
      <c r="CH328" s="186"/>
      <c r="CI328" s="113" t="s">
        <v>129</v>
      </c>
      <c r="CJ328" s="113">
        <v>10</v>
      </c>
      <c r="CK328" s="113">
        <v>0</v>
      </c>
    </row>
    <row r="329" spans="1:89" x14ac:dyDescent="0.2">
      <c r="A329" s="184">
        <v>334</v>
      </c>
      <c r="B329" s="36">
        <v>334</v>
      </c>
      <c r="C329" t="s">
        <v>1068</v>
      </c>
      <c r="D329" s="185" t="s">
        <v>1069</v>
      </c>
      <c r="E329" s="186">
        <v>10</v>
      </c>
      <c r="F329" s="187" t="s">
        <v>110</v>
      </c>
      <c r="G329" s="187" t="s">
        <v>111</v>
      </c>
      <c r="H329" s="187"/>
      <c r="I329" s="188" t="s">
        <v>94</v>
      </c>
      <c r="J329" s="188" t="s">
        <v>96</v>
      </c>
      <c r="K329" s="188" t="s">
        <v>337</v>
      </c>
      <c r="L329" s="188" t="s">
        <v>337</v>
      </c>
      <c r="M329" s="188" t="s">
        <v>337</v>
      </c>
      <c r="N329" s="188" t="s">
        <v>337</v>
      </c>
      <c r="O329" s="188" t="s">
        <v>337</v>
      </c>
      <c r="P329" s="189">
        <v>44299</v>
      </c>
      <c r="Q329" s="113" t="s">
        <v>88</v>
      </c>
      <c r="R329" s="113" t="s">
        <v>1070</v>
      </c>
      <c r="S329" s="190">
        <v>10</v>
      </c>
      <c r="T329" s="113" t="s">
        <v>90</v>
      </c>
      <c r="U329" s="113">
        <v>138</v>
      </c>
      <c r="V329" s="113">
        <v>41</v>
      </c>
      <c r="W329" s="113">
        <v>21.5</v>
      </c>
      <c r="X329" s="113"/>
      <c r="Y329" s="113"/>
      <c r="Z329" s="191">
        <v>0.91736111111111107</v>
      </c>
      <c r="AA329" s="191">
        <v>0.28819444444444448</v>
      </c>
      <c r="AB329" s="113">
        <v>533.5</v>
      </c>
      <c r="AC329" s="113">
        <v>511</v>
      </c>
      <c r="AD329" s="113">
        <v>96</v>
      </c>
      <c r="AE329" s="113">
        <v>22.5</v>
      </c>
      <c r="AF329" s="113"/>
      <c r="AG329" s="192">
        <v>0</v>
      </c>
      <c r="AH329" s="192">
        <v>213.5</v>
      </c>
      <c r="AI329" s="192">
        <v>4.2</v>
      </c>
      <c r="AJ329" s="192">
        <v>3.4</v>
      </c>
      <c r="AK329" s="192">
        <v>56.8</v>
      </c>
      <c r="AL329" s="192">
        <v>16.399999999999999</v>
      </c>
      <c r="AM329" s="192">
        <v>23.4</v>
      </c>
      <c r="AN329" s="192">
        <v>61</v>
      </c>
      <c r="AO329" s="192">
        <v>25</v>
      </c>
      <c r="AP329" s="193">
        <v>2.8</v>
      </c>
      <c r="AQ329" s="192">
        <v>75</v>
      </c>
      <c r="AR329" s="192">
        <v>8.8000000000000007</v>
      </c>
      <c r="AS329" s="113">
        <v>84.4</v>
      </c>
      <c r="AT329" s="113">
        <v>73.199999999999989</v>
      </c>
      <c r="AU329" s="98">
        <v>2.9354207436399218</v>
      </c>
      <c r="AV329" s="98">
        <v>3.264187866927593</v>
      </c>
      <c r="AW329" s="113">
        <v>29</v>
      </c>
      <c r="AX329" s="113">
        <v>3.4</v>
      </c>
      <c r="AY329" s="113">
        <v>1.3</v>
      </c>
      <c r="AZ329" s="113">
        <v>0</v>
      </c>
      <c r="BA329" s="113">
        <v>0</v>
      </c>
      <c r="BB329" s="113">
        <v>2</v>
      </c>
      <c r="BC329" s="113">
        <v>25</v>
      </c>
      <c r="BD329" s="113">
        <v>27</v>
      </c>
      <c r="BE329" s="173">
        <v>11.3</v>
      </c>
      <c r="BF329" s="113">
        <v>24.4</v>
      </c>
      <c r="BG329" s="113">
        <v>3.2</v>
      </c>
      <c r="BH329" s="113">
        <v>2</v>
      </c>
      <c r="BI329" s="113">
        <v>3.5</v>
      </c>
      <c r="BJ329" s="113">
        <v>3.2</v>
      </c>
      <c r="BK329" s="113">
        <v>3.1</v>
      </c>
      <c r="BL329" s="113">
        <v>2.9</v>
      </c>
      <c r="BM329" s="113">
        <v>1</v>
      </c>
      <c r="BN329" s="113">
        <v>0.1</v>
      </c>
      <c r="BO329" s="113">
        <v>73</v>
      </c>
      <c r="BP329" s="113">
        <v>96.7</v>
      </c>
      <c r="BQ329" s="113">
        <v>3</v>
      </c>
      <c r="BR329" s="113">
        <v>80</v>
      </c>
      <c r="BS329" s="113">
        <v>129</v>
      </c>
      <c r="BT329" s="113">
        <v>62</v>
      </c>
      <c r="BU329" s="113">
        <v>106.4</v>
      </c>
      <c r="BV329" s="113">
        <v>100</v>
      </c>
      <c r="BW329" s="113">
        <v>7</v>
      </c>
      <c r="BX329" s="113">
        <v>3</v>
      </c>
      <c r="BY329" s="113">
        <v>85.4</v>
      </c>
      <c r="BZ329" s="113">
        <v>93.9</v>
      </c>
      <c r="CA329" s="113">
        <v>85.4</v>
      </c>
      <c r="CB329" s="113">
        <v>100</v>
      </c>
      <c r="CC329" s="113"/>
      <c r="CD329" s="113"/>
      <c r="CE329" s="113"/>
      <c r="CF329" s="113"/>
      <c r="CG329" s="186"/>
      <c r="CH329" s="186"/>
      <c r="CI329" s="113">
        <v>9</v>
      </c>
      <c r="CJ329" s="113">
        <v>9</v>
      </c>
      <c r="CK329" s="113">
        <v>5</v>
      </c>
    </row>
    <row r="330" spans="1:89" x14ac:dyDescent="0.2">
      <c r="A330" s="184">
        <v>335</v>
      </c>
      <c r="B330" s="36">
        <v>335</v>
      </c>
      <c r="C330" t="s">
        <v>1071</v>
      </c>
      <c r="D330" s="185" t="s">
        <v>1072</v>
      </c>
      <c r="E330" s="186">
        <v>6</v>
      </c>
      <c r="F330" s="187" t="s">
        <v>110</v>
      </c>
      <c r="G330" s="187" t="s">
        <v>111</v>
      </c>
      <c r="H330" s="187"/>
      <c r="I330" s="188" t="s">
        <v>93</v>
      </c>
      <c r="J330" s="188" t="s">
        <v>337</v>
      </c>
      <c r="K330" s="188" t="s">
        <v>337</v>
      </c>
      <c r="L330" s="188" t="s">
        <v>337</v>
      </c>
      <c r="M330" s="188" t="s">
        <v>337</v>
      </c>
      <c r="N330" s="188" t="s">
        <v>337</v>
      </c>
      <c r="O330" s="188" t="s">
        <v>337</v>
      </c>
      <c r="P330" s="189">
        <v>44295</v>
      </c>
      <c r="Q330" s="113" t="s">
        <v>88</v>
      </c>
      <c r="R330" s="113" t="s">
        <v>1073</v>
      </c>
      <c r="S330" s="190">
        <v>6</v>
      </c>
      <c r="T330" s="113" t="s">
        <v>98</v>
      </c>
      <c r="U330" s="113">
        <v>120</v>
      </c>
      <c r="V330" s="113">
        <v>23</v>
      </c>
      <c r="W330" s="113">
        <v>16</v>
      </c>
      <c r="X330" s="113"/>
      <c r="Y330" s="113"/>
      <c r="Z330" s="191">
        <v>0.875</v>
      </c>
      <c r="AA330" s="191">
        <v>0.32847222222222222</v>
      </c>
      <c r="AB330" s="113">
        <v>652.5</v>
      </c>
      <c r="AC330" s="113">
        <v>600</v>
      </c>
      <c r="AD330" s="113">
        <v>92</v>
      </c>
      <c r="AE330" s="113">
        <v>52.5</v>
      </c>
      <c r="AF330" s="113"/>
      <c r="AG330" s="192">
        <v>0.5</v>
      </c>
      <c r="AH330" s="192">
        <v>118</v>
      </c>
      <c r="AI330" s="192">
        <v>8.1</v>
      </c>
      <c r="AJ330" s="192">
        <v>4</v>
      </c>
      <c r="AK330" s="192">
        <v>50.9</v>
      </c>
      <c r="AL330" s="192">
        <v>23</v>
      </c>
      <c r="AM330" s="192">
        <v>22.1</v>
      </c>
      <c r="AN330" s="192">
        <v>68</v>
      </c>
      <c r="AO330" s="192">
        <v>26</v>
      </c>
      <c r="AP330" s="193">
        <v>2.4</v>
      </c>
      <c r="AQ330" s="192">
        <v>245</v>
      </c>
      <c r="AR330" s="192">
        <v>24.5</v>
      </c>
      <c r="AS330" s="113">
        <v>90.1</v>
      </c>
      <c r="AT330" s="113">
        <v>73.900000000000006</v>
      </c>
      <c r="AU330" s="98">
        <v>2.6</v>
      </c>
      <c r="AV330" s="98">
        <v>2.84</v>
      </c>
      <c r="AW330" s="113">
        <v>102</v>
      </c>
      <c r="AX330" s="113">
        <v>10.1</v>
      </c>
      <c r="AY330" s="113">
        <v>3.8</v>
      </c>
      <c r="AZ330" s="113">
        <v>6</v>
      </c>
      <c r="BA330" s="113">
        <v>1</v>
      </c>
      <c r="BB330" s="113">
        <v>8</v>
      </c>
      <c r="BC330" s="113">
        <v>129</v>
      </c>
      <c r="BD330" s="113">
        <v>144</v>
      </c>
      <c r="BE330" s="173">
        <v>11.5</v>
      </c>
      <c r="BF330" s="113">
        <v>18</v>
      </c>
      <c r="BG330" s="113">
        <v>14.4</v>
      </c>
      <c r="BH330" s="113">
        <v>15.4</v>
      </c>
      <c r="BI330" s="113">
        <v>14.1</v>
      </c>
      <c r="BJ330" s="113">
        <v>15.3</v>
      </c>
      <c r="BK330" s="113">
        <v>13.2</v>
      </c>
      <c r="BL330" s="113">
        <v>12.8</v>
      </c>
      <c r="BM330" s="113">
        <v>41</v>
      </c>
      <c r="BN330" s="113">
        <v>4.0999999999999996</v>
      </c>
      <c r="BO330" s="113">
        <v>86</v>
      </c>
      <c r="BP330" s="113">
        <v>95.7</v>
      </c>
      <c r="BQ330" s="113">
        <v>0.2</v>
      </c>
      <c r="BR330" s="113">
        <v>68</v>
      </c>
      <c r="BS330" s="113">
        <v>119</v>
      </c>
      <c r="BT330" s="113">
        <v>48</v>
      </c>
      <c r="BU330" s="113">
        <v>42.7</v>
      </c>
      <c r="BV330" s="113">
        <v>100</v>
      </c>
      <c r="BW330" s="113">
        <v>6.1</v>
      </c>
      <c r="BX330" s="113">
        <v>4</v>
      </c>
      <c r="BY330" s="113">
        <v>74.8</v>
      </c>
      <c r="BZ330" s="113">
        <v>98.6</v>
      </c>
      <c r="CA330" s="113">
        <v>74.8</v>
      </c>
      <c r="CB330" s="113">
        <v>94.3</v>
      </c>
      <c r="CC330" s="113"/>
      <c r="CD330" s="113"/>
      <c r="CE330" s="113"/>
      <c r="CF330" s="113"/>
      <c r="CG330" s="186"/>
      <c r="CH330" s="186"/>
      <c r="CI330" s="113">
        <v>5</v>
      </c>
      <c r="CJ330" s="113">
        <v>9</v>
      </c>
      <c r="CK330" s="113">
        <v>4</v>
      </c>
    </row>
    <row r="331" spans="1:89" x14ac:dyDescent="0.2">
      <c r="A331" s="184">
        <v>336</v>
      </c>
      <c r="B331" s="36">
        <v>336</v>
      </c>
      <c r="C331" t="s">
        <v>1074</v>
      </c>
      <c r="D331" s="185" t="s">
        <v>1075</v>
      </c>
      <c r="E331" s="186">
        <v>8</v>
      </c>
      <c r="F331" s="187" t="s">
        <v>110</v>
      </c>
      <c r="G331" s="187" t="s">
        <v>111</v>
      </c>
      <c r="H331" s="187"/>
      <c r="I331" s="188" t="s">
        <v>115</v>
      </c>
      <c r="J331" s="188" t="s">
        <v>96</v>
      </c>
      <c r="K331" s="188" t="s">
        <v>337</v>
      </c>
      <c r="L331" s="188" t="s">
        <v>337</v>
      </c>
      <c r="M331" s="188" t="s">
        <v>337</v>
      </c>
      <c r="N331" s="188" t="s">
        <v>337</v>
      </c>
      <c r="O331" s="188" t="s">
        <v>337</v>
      </c>
      <c r="P331" s="189">
        <v>44293</v>
      </c>
      <c r="Q331" s="113" t="s">
        <v>88</v>
      </c>
      <c r="R331" s="113" t="s">
        <v>1076</v>
      </c>
      <c r="S331" s="190">
        <v>8</v>
      </c>
      <c r="T331" s="113" t="s">
        <v>98</v>
      </c>
      <c r="U331" s="113">
        <v>135</v>
      </c>
      <c r="V331" s="113">
        <v>33</v>
      </c>
      <c r="W331" s="113">
        <v>18.100000000000001</v>
      </c>
      <c r="X331" s="113"/>
      <c r="Y331" s="113"/>
      <c r="Z331" s="191">
        <v>0.86458333333333337</v>
      </c>
      <c r="AA331" s="191">
        <v>0.25763888888888892</v>
      </c>
      <c r="AB331" s="113">
        <v>548.9</v>
      </c>
      <c r="AC331" s="113">
        <v>508</v>
      </c>
      <c r="AD331" s="113">
        <v>93</v>
      </c>
      <c r="AE331" s="113">
        <v>40.9</v>
      </c>
      <c r="AF331" s="113"/>
      <c r="AG331" s="192">
        <v>17</v>
      </c>
      <c r="AH331" s="192">
        <v>128.5</v>
      </c>
      <c r="AI331" s="192">
        <v>10.199999999999999</v>
      </c>
      <c r="AJ331" s="192">
        <v>5.2</v>
      </c>
      <c r="AK331" s="192">
        <v>41.8</v>
      </c>
      <c r="AL331" s="192">
        <v>28.7</v>
      </c>
      <c r="AM331" s="192">
        <v>24.2</v>
      </c>
      <c r="AN331" s="192">
        <v>82</v>
      </c>
      <c r="AO331" s="192">
        <v>34</v>
      </c>
      <c r="AP331" s="193">
        <v>3.7</v>
      </c>
      <c r="AQ331" s="192">
        <v>49</v>
      </c>
      <c r="AR331" s="192">
        <v>5.8</v>
      </c>
      <c r="AS331" s="113">
        <v>106.2</v>
      </c>
      <c r="AT331" s="113">
        <v>70.5</v>
      </c>
      <c r="AU331" s="98">
        <v>4.015748031496063</v>
      </c>
      <c r="AV331" s="98">
        <v>4.4527559055118111</v>
      </c>
      <c r="AW331" s="113">
        <v>0</v>
      </c>
      <c r="AX331" s="113">
        <v>0</v>
      </c>
      <c r="AY331" s="113">
        <v>0</v>
      </c>
      <c r="AZ331" s="113">
        <v>4</v>
      </c>
      <c r="BA331" s="113">
        <v>1</v>
      </c>
      <c r="BB331" s="113">
        <v>1</v>
      </c>
      <c r="BC331" s="113">
        <v>17</v>
      </c>
      <c r="BD331" s="113">
        <v>23</v>
      </c>
      <c r="BE331" s="173">
        <v>14.1</v>
      </c>
      <c r="BF331" s="113">
        <v>25.1</v>
      </c>
      <c r="BG331" s="113">
        <v>2.7</v>
      </c>
      <c r="BH331" s="113">
        <v>5.4</v>
      </c>
      <c r="BI331" s="113">
        <v>1.9</v>
      </c>
      <c r="BJ331" s="113">
        <v>5.5</v>
      </c>
      <c r="BK331" s="113">
        <v>1.6</v>
      </c>
      <c r="BL331" s="113">
        <v>2.7</v>
      </c>
      <c r="BM331" s="113">
        <v>9</v>
      </c>
      <c r="BN331" s="113">
        <v>1.1000000000000001</v>
      </c>
      <c r="BO331" s="113">
        <v>93</v>
      </c>
      <c r="BP331" s="113">
        <v>97.2</v>
      </c>
      <c r="BQ331" s="113">
        <v>0</v>
      </c>
      <c r="BR331" s="113">
        <v>74</v>
      </c>
      <c r="BS331" s="113">
        <v>114</v>
      </c>
      <c r="BT331" s="113">
        <v>57</v>
      </c>
      <c r="BU331" s="113">
        <v>14.8</v>
      </c>
      <c r="BV331" s="113">
        <v>0</v>
      </c>
      <c r="BW331" s="113">
        <v>15.7</v>
      </c>
      <c r="BX331" s="113">
        <v>3.5</v>
      </c>
      <c r="BY331" s="113">
        <v>93.9</v>
      </c>
      <c r="BZ331" s="113">
        <v>98.6</v>
      </c>
      <c r="CA331" s="113">
        <v>93.9</v>
      </c>
      <c r="CB331" s="113">
        <v>100</v>
      </c>
      <c r="CC331" s="113" t="s">
        <v>77</v>
      </c>
      <c r="CD331" s="113" t="s">
        <v>78</v>
      </c>
      <c r="CE331" s="113"/>
      <c r="CF331" s="113"/>
      <c r="CG331" s="186"/>
      <c r="CH331" s="186"/>
      <c r="CI331" s="113">
        <v>10</v>
      </c>
      <c r="CJ331" s="113">
        <v>10</v>
      </c>
      <c r="CK331" s="113">
        <v>6</v>
      </c>
    </row>
    <row r="332" spans="1:89" x14ac:dyDescent="0.2">
      <c r="A332" s="184">
        <v>337</v>
      </c>
      <c r="B332" s="36">
        <v>337</v>
      </c>
      <c r="C332" t="s">
        <v>1077</v>
      </c>
      <c r="D332" s="185" t="s">
        <v>1078</v>
      </c>
      <c r="E332" s="186">
        <v>5</v>
      </c>
      <c r="F332" s="187" t="s">
        <v>110</v>
      </c>
      <c r="G332" s="187" t="s">
        <v>111</v>
      </c>
      <c r="H332" s="187"/>
      <c r="I332" s="188" t="s">
        <v>94</v>
      </c>
      <c r="J332" s="188" t="s">
        <v>96</v>
      </c>
      <c r="K332" s="188" t="s">
        <v>115</v>
      </c>
      <c r="L332" s="188" t="s">
        <v>337</v>
      </c>
      <c r="M332" s="188" t="s">
        <v>337</v>
      </c>
      <c r="N332" s="188" t="s">
        <v>337</v>
      </c>
      <c r="O332" s="188" t="s">
        <v>337</v>
      </c>
      <c r="P332" s="189">
        <v>44288</v>
      </c>
      <c r="Q332" s="113" t="s">
        <v>88</v>
      </c>
      <c r="R332" s="113" t="s">
        <v>1079</v>
      </c>
      <c r="S332" s="190">
        <v>5</v>
      </c>
      <c r="T332" s="113" t="s">
        <v>90</v>
      </c>
      <c r="U332" s="113">
        <v>119</v>
      </c>
      <c r="V332" s="113">
        <v>22</v>
      </c>
      <c r="W332" s="113">
        <v>15.5</v>
      </c>
      <c r="X332" s="113"/>
      <c r="Y332" s="113"/>
      <c r="Z332" s="191">
        <v>0.94444444444444453</v>
      </c>
      <c r="AA332" s="191">
        <v>0.32569444444444445</v>
      </c>
      <c r="AB332" s="113">
        <v>541.5</v>
      </c>
      <c r="AC332" s="113">
        <v>520</v>
      </c>
      <c r="AD332" s="113">
        <v>96</v>
      </c>
      <c r="AE332" s="113">
        <v>21.5</v>
      </c>
      <c r="AF332" s="113"/>
      <c r="AG332" s="192">
        <v>8.5</v>
      </c>
      <c r="AH332" s="192">
        <v>135.5</v>
      </c>
      <c r="AI332" s="192">
        <v>5.5</v>
      </c>
      <c r="AJ332" s="192">
        <v>3.9</v>
      </c>
      <c r="AK332" s="192">
        <v>47.2</v>
      </c>
      <c r="AL332" s="192">
        <v>24.3</v>
      </c>
      <c r="AM332" s="192">
        <v>24.5</v>
      </c>
      <c r="AN332" s="192">
        <v>67</v>
      </c>
      <c r="AO332" s="192">
        <v>19</v>
      </c>
      <c r="AP332" s="193">
        <v>2.1</v>
      </c>
      <c r="AQ332" s="192">
        <v>142</v>
      </c>
      <c r="AR332" s="192">
        <v>16.399999999999999</v>
      </c>
      <c r="AS332" s="113">
        <v>91.5</v>
      </c>
      <c r="AT332" s="113">
        <v>71.5</v>
      </c>
      <c r="AU332" s="98">
        <v>2.1923076923076925</v>
      </c>
      <c r="AV332" s="98">
        <v>2.4346153846153844</v>
      </c>
      <c r="AW332" s="113">
        <v>51</v>
      </c>
      <c r="AX332" s="113">
        <v>5.8</v>
      </c>
      <c r="AY332" s="113">
        <v>3.6</v>
      </c>
      <c r="AZ332" s="113">
        <v>1</v>
      </c>
      <c r="BA332" s="113">
        <v>3</v>
      </c>
      <c r="BB332" s="113">
        <v>5</v>
      </c>
      <c r="BC332" s="113">
        <v>22</v>
      </c>
      <c r="BD332" s="113">
        <v>31</v>
      </c>
      <c r="BE332" s="173">
        <v>10.9</v>
      </c>
      <c r="BF332" s="113">
        <v>12.8</v>
      </c>
      <c r="BG332" s="113">
        <v>3.6</v>
      </c>
      <c r="BH332" s="113">
        <v>7.5</v>
      </c>
      <c r="BI332" s="113">
        <v>2.2999999999999998</v>
      </c>
      <c r="BJ332" s="113">
        <v>4.5999999999999996</v>
      </c>
      <c r="BK332" s="113">
        <v>1.7</v>
      </c>
      <c r="BL332" s="113">
        <v>4.2</v>
      </c>
      <c r="BM332" s="113">
        <v>3</v>
      </c>
      <c r="BN332" s="113">
        <v>0.3</v>
      </c>
      <c r="BO332" s="113">
        <v>94</v>
      </c>
      <c r="BP332" s="113">
        <v>98</v>
      </c>
      <c r="BQ332" s="113">
        <v>0</v>
      </c>
      <c r="BR332" s="113">
        <v>79</v>
      </c>
      <c r="BS332" s="113">
        <v>122</v>
      </c>
      <c r="BT332" s="113">
        <v>62</v>
      </c>
      <c r="BU332" s="113">
        <v>75.8</v>
      </c>
      <c r="BV332" s="113">
        <v>14.5</v>
      </c>
      <c r="BW332" s="113">
        <v>11.8</v>
      </c>
      <c r="BX332" s="113">
        <v>3.3</v>
      </c>
      <c r="BY332" s="113">
        <v>96.6</v>
      </c>
      <c r="BZ332" s="113">
        <v>99.9</v>
      </c>
      <c r="CA332" s="113">
        <v>96.6</v>
      </c>
      <c r="CB332" s="113">
        <v>99.4</v>
      </c>
      <c r="CC332" s="113"/>
      <c r="CD332" s="113"/>
      <c r="CE332" s="113"/>
      <c r="CF332" s="113"/>
      <c r="CG332" s="186"/>
      <c r="CH332" s="186"/>
      <c r="CI332" s="113">
        <v>10</v>
      </c>
      <c r="CJ332" s="113">
        <v>10</v>
      </c>
      <c r="CK332" s="113">
        <v>5</v>
      </c>
    </row>
    <row r="333" spans="1:89" x14ac:dyDescent="0.2">
      <c r="A333" s="184">
        <v>338</v>
      </c>
      <c r="B333" s="36">
        <v>338</v>
      </c>
      <c r="C333" t="s">
        <v>1080</v>
      </c>
      <c r="D333" s="185" t="s">
        <v>1081</v>
      </c>
      <c r="E333" s="186">
        <v>6</v>
      </c>
      <c r="F333" s="187"/>
      <c r="G333" s="187"/>
      <c r="H333" s="187"/>
      <c r="I333" s="188" t="s">
        <v>94</v>
      </c>
      <c r="J333" s="188" t="s">
        <v>95</v>
      </c>
      <c r="K333" s="188" t="s">
        <v>337</v>
      </c>
      <c r="L333" s="188" t="s">
        <v>337</v>
      </c>
      <c r="M333" s="188" t="s">
        <v>337</v>
      </c>
      <c r="N333" s="188" t="s">
        <v>337</v>
      </c>
      <c r="O333" s="188" t="s">
        <v>337</v>
      </c>
      <c r="P333" s="189">
        <v>44285</v>
      </c>
      <c r="Q333" s="189" t="s">
        <v>88</v>
      </c>
      <c r="R333" s="194" t="s">
        <v>1082</v>
      </c>
      <c r="S333" s="190">
        <v>6</v>
      </c>
      <c r="T333" s="113" t="s">
        <v>98</v>
      </c>
      <c r="U333" s="113">
        <v>120</v>
      </c>
      <c r="V333" s="113">
        <v>22</v>
      </c>
      <c r="W333" s="113">
        <v>15.3</v>
      </c>
      <c r="X333" s="113"/>
      <c r="Y333" s="113"/>
      <c r="Z333" s="191">
        <v>0.85763888888888884</v>
      </c>
      <c r="AA333" s="191">
        <v>0.31388888888888888</v>
      </c>
      <c r="AB333" s="113">
        <v>656.8</v>
      </c>
      <c r="AC333" s="113">
        <v>616.9</v>
      </c>
      <c r="AD333" s="113">
        <v>94</v>
      </c>
      <c r="AE333" s="113">
        <v>39.9</v>
      </c>
      <c r="AF333" s="113"/>
      <c r="AG333" s="192">
        <v>2.4</v>
      </c>
      <c r="AH333" s="192">
        <v>105.9</v>
      </c>
      <c r="AI333" s="192">
        <v>6.1</v>
      </c>
      <c r="AJ333" s="192">
        <v>7.4</v>
      </c>
      <c r="AK333" s="192">
        <v>46</v>
      </c>
      <c r="AL333" s="192">
        <v>19.100000000000001</v>
      </c>
      <c r="AM333" s="192">
        <v>27.6</v>
      </c>
      <c r="AN333" s="192">
        <v>95</v>
      </c>
      <c r="AO333" s="192">
        <v>43</v>
      </c>
      <c r="AP333" s="193">
        <v>3.9</v>
      </c>
      <c r="AQ333" s="192">
        <v>87</v>
      </c>
      <c r="AR333" s="192">
        <v>8.5</v>
      </c>
      <c r="AS333" s="113">
        <v>122.6</v>
      </c>
      <c r="AT333" s="113">
        <v>65.099999999999994</v>
      </c>
      <c r="AU333" s="98">
        <v>4.1822013292267792</v>
      </c>
      <c r="AV333" s="98">
        <v>4.561517263738045</v>
      </c>
      <c r="AW333" s="113">
        <v>36</v>
      </c>
      <c r="AX333" s="113">
        <v>3.5</v>
      </c>
      <c r="AY333" s="113">
        <v>0.8</v>
      </c>
      <c r="AZ333" s="113">
        <v>0</v>
      </c>
      <c r="BA333" s="113">
        <v>0</v>
      </c>
      <c r="BB333" s="113">
        <v>4</v>
      </c>
      <c r="BC333" s="113">
        <v>34</v>
      </c>
      <c r="BD333" s="113">
        <v>38</v>
      </c>
      <c r="BE333" s="173">
        <v>12.6</v>
      </c>
      <c r="BF333" s="113">
        <v>24.3</v>
      </c>
      <c r="BG333" s="113">
        <v>3.7</v>
      </c>
      <c r="BH333" s="113">
        <v>4.9000000000000004</v>
      </c>
      <c r="BI333" s="113">
        <v>3.2</v>
      </c>
      <c r="BJ333" s="113">
        <v>5</v>
      </c>
      <c r="BK333" s="113">
        <v>1.7</v>
      </c>
      <c r="BL333" s="113">
        <v>3</v>
      </c>
      <c r="BM333" s="113">
        <v>3</v>
      </c>
      <c r="BN333" s="113">
        <v>0.3</v>
      </c>
      <c r="BO333" s="113">
        <v>87</v>
      </c>
      <c r="BP333" s="113">
        <v>97.8</v>
      </c>
      <c r="BQ333" s="113">
        <v>0.2</v>
      </c>
      <c r="BR333" s="113">
        <v>69</v>
      </c>
      <c r="BS333" s="113">
        <v>117</v>
      </c>
      <c r="BT333" s="113">
        <v>49</v>
      </c>
      <c r="BU333" s="113">
        <v>126.6</v>
      </c>
      <c r="BV333" s="113">
        <v>20.5</v>
      </c>
      <c r="BW333" s="113">
        <v>10.3</v>
      </c>
      <c r="BX333" s="113">
        <v>3.2</v>
      </c>
      <c r="BY333" s="113">
        <v>32.799999999999997</v>
      </c>
      <c r="BZ333" s="113">
        <v>99.2</v>
      </c>
      <c r="CA333" s="113">
        <v>32.799999999999997</v>
      </c>
      <c r="CB333" s="113">
        <v>100</v>
      </c>
      <c r="CC333" s="113"/>
      <c r="CD333" s="113"/>
      <c r="CE333" s="113"/>
      <c r="CF333" s="113"/>
      <c r="CG333" s="186"/>
      <c r="CH333" s="186"/>
      <c r="CI333" s="113" t="s">
        <v>129</v>
      </c>
      <c r="CJ333" s="113" t="s">
        <v>129</v>
      </c>
      <c r="CK333" s="113" t="s">
        <v>129</v>
      </c>
    </row>
    <row r="334" spans="1:89" x14ac:dyDescent="0.2">
      <c r="A334" s="184">
        <v>339</v>
      </c>
      <c r="B334" s="36">
        <v>339</v>
      </c>
      <c r="C334" t="s">
        <v>1083</v>
      </c>
      <c r="D334" s="185" t="s">
        <v>1084</v>
      </c>
      <c r="E334" s="186">
        <v>5</v>
      </c>
      <c r="F334" s="187" t="s">
        <v>110</v>
      </c>
      <c r="G334" s="187" t="s">
        <v>111</v>
      </c>
      <c r="H334" s="187"/>
      <c r="I334" s="188" t="s">
        <v>96</v>
      </c>
      <c r="J334" s="188" t="s">
        <v>337</v>
      </c>
      <c r="K334" s="188" t="s">
        <v>337</v>
      </c>
      <c r="L334" s="188" t="s">
        <v>337</v>
      </c>
      <c r="M334" s="188" t="s">
        <v>337</v>
      </c>
      <c r="N334" s="188" t="s">
        <v>337</v>
      </c>
      <c r="O334" s="188" t="s">
        <v>337</v>
      </c>
      <c r="P334" s="189">
        <v>44281</v>
      </c>
      <c r="Q334" s="189" t="s">
        <v>88</v>
      </c>
      <c r="R334" s="194" t="s">
        <v>1085</v>
      </c>
      <c r="S334" s="190">
        <v>5</v>
      </c>
      <c r="T334" s="113" t="s">
        <v>90</v>
      </c>
      <c r="U334" s="113">
        <v>112</v>
      </c>
      <c r="V334" s="113">
        <v>16</v>
      </c>
      <c r="W334" s="113">
        <v>12.8</v>
      </c>
      <c r="X334" s="113"/>
      <c r="Y334" s="113"/>
      <c r="Z334" s="191">
        <v>0.85763888888888884</v>
      </c>
      <c r="AA334" s="191">
        <v>0.32777777777777778</v>
      </c>
      <c r="AB334" s="113">
        <v>677.3</v>
      </c>
      <c r="AC334" s="113">
        <v>617</v>
      </c>
      <c r="AD334" s="113">
        <v>91</v>
      </c>
      <c r="AE334" s="113">
        <v>60.3</v>
      </c>
      <c r="AF334" s="113"/>
      <c r="AG334" s="192">
        <v>18.8</v>
      </c>
      <c r="AH334" s="192">
        <v>221.8</v>
      </c>
      <c r="AI334" s="192">
        <v>8.9</v>
      </c>
      <c r="AJ334" s="192">
        <v>12.6</v>
      </c>
      <c r="AK334" s="192">
        <v>41.7</v>
      </c>
      <c r="AL334" s="192">
        <v>22.3</v>
      </c>
      <c r="AM334" s="192">
        <v>23.4</v>
      </c>
      <c r="AN334" s="192">
        <v>91</v>
      </c>
      <c r="AO334" s="192">
        <v>37</v>
      </c>
      <c r="AP334" s="193">
        <v>3.3</v>
      </c>
      <c r="AQ334" s="192">
        <v>169</v>
      </c>
      <c r="AR334" s="192">
        <v>16.399999999999999</v>
      </c>
      <c r="AS334" s="113">
        <v>114.4</v>
      </c>
      <c r="AT334" s="113">
        <v>64</v>
      </c>
      <c r="AU334" s="98">
        <v>3.5980551053484602</v>
      </c>
      <c r="AV334" s="98">
        <v>3.9189627228525121</v>
      </c>
      <c r="AW334" s="113">
        <v>99</v>
      </c>
      <c r="AX334" s="113">
        <v>9.4</v>
      </c>
      <c r="AY334" s="113">
        <v>4.8</v>
      </c>
      <c r="AZ334" s="113">
        <v>11</v>
      </c>
      <c r="BA334" s="113">
        <v>3</v>
      </c>
      <c r="BB334" s="113">
        <v>7</v>
      </c>
      <c r="BC334" s="113">
        <v>42</v>
      </c>
      <c r="BD334" s="113">
        <v>63</v>
      </c>
      <c r="BE334" s="173">
        <v>13.7</v>
      </c>
      <c r="BF334" s="113">
        <v>24.7</v>
      </c>
      <c r="BG334" s="113">
        <v>6.1</v>
      </c>
      <c r="BH334" s="113">
        <v>10.8</v>
      </c>
      <c r="BI334" s="113">
        <v>4.7</v>
      </c>
      <c r="BJ334" s="113">
        <v>7.9</v>
      </c>
      <c r="BK334" s="113">
        <v>4.9000000000000004</v>
      </c>
      <c r="BL334" s="113">
        <v>4.2</v>
      </c>
      <c r="BM334" s="113">
        <v>42</v>
      </c>
      <c r="BN334" s="113">
        <v>4.0999999999999996</v>
      </c>
      <c r="BO334" s="113">
        <v>84</v>
      </c>
      <c r="BP334" s="113">
        <v>96.4</v>
      </c>
      <c r="BQ334" s="113">
        <v>0.1</v>
      </c>
      <c r="BR334" s="113">
        <v>73</v>
      </c>
      <c r="BS334" s="113">
        <v>111</v>
      </c>
      <c r="BT334" s="113">
        <v>51</v>
      </c>
      <c r="BU334" s="113">
        <v>121.3</v>
      </c>
      <c r="BV334" s="113">
        <v>15.6</v>
      </c>
      <c r="BW334" s="113">
        <v>4.3</v>
      </c>
      <c r="BX334" s="113">
        <v>4.3</v>
      </c>
      <c r="BY334" s="113">
        <v>92.6</v>
      </c>
      <c r="BZ334" s="113">
        <v>99.5</v>
      </c>
      <c r="CA334" s="113">
        <v>92.6</v>
      </c>
      <c r="CB334" s="113">
        <v>100</v>
      </c>
      <c r="CC334" s="113"/>
      <c r="CD334" s="113"/>
      <c r="CE334" s="113"/>
      <c r="CF334" s="113"/>
      <c r="CG334" s="186"/>
      <c r="CH334" s="186"/>
      <c r="CI334" s="113">
        <v>9</v>
      </c>
      <c r="CJ334" s="113">
        <v>10</v>
      </c>
      <c r="CK334" s="113">
        <v>6</v>
      </c>
    </row>
    <row r="335" spans="1:89" x14ac:dyDescent="0.2">
      <c r="A335" s="184">
        <v>340</v>
      </c>
      <c r="B335" s="36">
        <v>340</v>
      </c>
      <c r="C335" t="s">
        <v>1086</v>
      </c>
      <c r="D335" s="185" t="s">
        <v>1087</v>
      </c>
      <c r="E335" s="186">
        <v>7</v>
      </c>
      <c r="F335" s="187" t="s">
        <v>110</v>
      </c>
      <c r="G335" s="187" t="s">
        <v>111</v>
      </c>
      <c r="H335" s="187"/>
      <c r="I335" s="188" t="s">
        <v>94</v>
      </c>
      <c r="J335" s="188" t="s">
        <v>139</v>
      </c>
      <c r="K335" s="188" t="s">
        <v>93</v>
      </c>
      <c r="L335" s="188" t="s">
        <v>115</v>
      </c>
      <c r="M335" s="188" t="s">
        <v>337</v>
      </c>
      <c r="N335" s="188" t="s">
        <v>337</v>
      </c>
      <c r="O335" s="188" t="s">
        <v>337</v>
      </c>
      <c r="P335" s="189">
        <v>44280</v>
      </c>
      <c r="Q335" s="189" t="s">
        <v>88</v>
      </c>
      <c r="R335" s="194" t="s">
        <v>1088</v>
      </c>
      <c r="S335" s="190">
        <v>7</v>
      </c>
      <c r="T335" s="113" t="s">
        <v>98</v>
      </c>
      <c r="U335" s="113">
        <v>122</v>
      </c>
      <c r="V335" s="113">
        <v>22</v>
      </c>
      <c r="W335" s="113">
        <v>14.8</v>
      </c>
      <c r="X335" s="113"/>
      <c r="Y335" s="113"/>
      <c r="Z335" s="191">
        <v>0.84027777777777779</v>
      </c>
      <c r="AA335" s="191">
        <v>0.2951388888888889</v>
      </c>
      <c r="AB335" s="113">
        <v>622</v>
      </c>
      <c r="AC335" s="113">
        <v>597</v>
      </c>
      <c r="AD335" s="113">
        <v>96</v>
      </c>
      <c r="AE335" s="113">
        <v>25</v>
      </c>
      <c r="AF335" s="113"/>
      <c r="AG335" s="192">
        <v>34</v>
      </c>
      <c r="AH335" s="192">
        <v>160</v>
      </c>
      <c r="AI335" s="192">
        <v>9</v>
      </c>
      <c r="AJ335" s="192">
        <v>9.8000000000000007</v>
      </c>
      <c r="AK335" s="192">
        <v>55.9</v>
      </c>
      <c r="AL335" s="192">
        <v>12.6</v>
      </c>
      <c r="AM335" s="192">
        <v>21.6</v>
      </c>
      <c r="AN335" s="192">
        <v>58</v>
      </c>
      <c r="AO335" s="192">
        <v>21</v>
      </c>
      <c r="AP335" s="193">
        <v>2</v>
      </c>
      <c r="AQ335" s="192">
        <v>196</v>
      </c>
      <c r="AR335" s="192">
        <v>19.7</v>
      </c>
      <c r="AS335" s="113">
        <v>79.599999999999994</v>
      </c>
      <c r="AT335" s="113">
        <v>68.5</v>
      </c>
      <c r="AU335" s="98">
        <v>2.1105527638190953</v>
      </c>
      <c r="AV335" s="98">
        <v>2.3115577889447234</v>
      </c>
      <c r="AW335" s="113">
        <v>159</v>
      </c>
      <c r="AX335" s="113">
        <v>15.9</v>
      </c>
      <c r="AY335" s="113">
        <v>5</v>
      </c>
      <c r="AZ335" s="113">
        <v>2</v>
      </c>
      <c r="BA335" s="113">
        <v>2</v>
      </c>
      <c r="BB335" s="113">
        <v>5</v>
      </c>
      <c r="BC335" s="113">
        <v>76</v>
      </c>
      <c r="BD335" s="113">
        <v>85</v>
      </c>
      <c r="BE335" s="173">
        <v>11.2</v>
      </c>
      <c r="BF335" s="113">
        <v>18.3</v>
      </c>
      <c r="BG335" s="113">
        <v>8.5</v>
      </c>
      <c r="BH335" s="113">
        <v>7.4</v>
      </c>
      <c r="BI335" s="113">
        <v>8.8000000000000007</v>
      </c>
      <c r="BJ335" s="113">
        <v>8.6</v>
      </c>
      <c r="BK335" s="113">
        <v>8.5</v>
      </c>
      <c r="BL335" s="113">
        <v>7.6</v>
      </c>
      <c r="BM335" s="113">
        <v>11</v>
      </c>
      <c r="BN335" s="113">
        <v>1.1000000000000001</v>
      </c>
      <c r="BO335" s="113">
        <v>88</v>
      </c>
      <c r="BP335" s="113">
        <v>95.4</v>
      </c>
      <c r="BQ335" s="113">
        <v>0.1</v>
      </c>
      <c r="BR335" s="113">
        <v>79</v>
      </c>
      <c r="BS335" s="113">
        <v>120</v>
      </c>
      <c r="BT335" s="113">
        <v>60</v>
      </c>
      <c r="BU335" s="113">
        <v>24.6</v>
      </c>
      <c r="BV335" s="113">
        <v>29.4</v>
      </c>
      <c r="BW335" s="113">
        <v>23.3</v>
      </c>
      <c r="BX335" s="113">
        <v>4.4000000000000004</v>
      </c>
      <c r="BY335" s="113">
        <v>95.6</v>
      </c>
      <c r="BZ335" s="113">
        <v>95.6</v>
      </c>
      <c r="CA335" s="113">
        <v>100</v>
      </c>
      <c r="CB335" s="113">
        <v>100</v>
      </c>
      <c r="CC335" s="113"/>
      <c r="CD335" s="113"/>
      <c r="CE335" s="113"/>
      <c r="CF335" s="113"/>
      <c r="CG335" s="186"/>
      <c r="CH335" s="186"/>
      <c r="CI335" s="113">
        <v>10</v>
      </c>
      <c r="CJ335" s="113">
        <v>4</v>
      </c>
      <c r="CK335" s="113">
        <v>8</v>
      </c>
    </row>
    <row r="336" spans="1:89" x14ac:dyDescent="0.2">
      <c r="A336" s="184">
        <v>341</v>
      </c>
      <c r="B336" s="36">
        <v>341</v>
      </c>
      <c r="C336" t="s">
        <v>1089</v>
      </c>
      <c r="D336" s="185" t="s">
        <v>1090</v>
      </c>
      <c r="E336" s="186">
        <v>8</v>
      </c>
      <c r="F336" s="187" t="s">
        <v>110</v>
      </c>
      <c r="G336" s="187" t="s">
        <v>111</v>
      </c>
      <c r="H336" s="187"/>
      <c r="I336" s="188" t="s">
        <v>94</v>
      </c>
      <c r="J336" s="188" t="s">
        <v>93</v>
      </c>
      <c r="K336" s="188" t="s">
        <v>96</v>
      </c>
      <c r="L336" s="188" t="s">
        <v>235</v>
      </c>
      <c r="M336" s="188" t="s">
        <v>337</v>
      </c>
      <c r="N336" s="188" t="s">
        <v>337</v>
      </c>
      <c r="O336" s="188" t="s">
        <v>337</v>
      </c>
      <c r="P336" s="189">
        <v>44279</v>
      </c>
      <c r="Q336" s="189" t="s">
        <v>88</v>
      </c>
      <c r="R336" s="194" t="s">
        <v>1091</v>
      </c>
      <c r="S336" s="190">
        <v>8</v>
      </c>
      <c r="T336" s="113" t="s">
        <v>98</v>
      </c>
      <c r="U336" s="113">
        <v>125</v>
      </c>
      <c r="V336" s="113">
        <v>23</v>
      </c>
      <c r="W336" s="113">
        <v>14.7</v>
      </c>
      <c r="X336" s="113"/>
      <c r="Y336" s="113"/>
      <c r="Z336" s="191">
        <v>0.86805555555555547</v>
      </c>
      <c r="AA336" s="191">
        <v>0.35000000000000003</v>
      </c>
      <c r="AB336" s="113">
        <v>693.9</v>
      </c>
      <c r="AC336" s="113">
        <v>575.5</v>
      </c>
      <c r="AD336" s="113">
        <v>83</v>
      </c>
      <c r="AE336" s="113">
        <v>118.4</v>
      </c>
      <c r="AF336" s="113"/>
      <c r="AG336" s="192">
        <v>10.1</v>
      </c>
      <c r="AH336" s="192">
        <v>203.1</v>
      </c>
      <c r="AI336" s="192">
        <v>17.100000000000001</v>
      </c>
      <c r="AJ336" s="192">
        <v>9.6</v>
      </c>
      <c r="AK336" s="192">
        <v>49.5</v>
      </c>
      <c r="AL336" s="192">
        <v>21.5</v>
      </c>
      <c r="AM336" s="192">
        <v>19.399999999999999</v>
      </c>
      <c r="AN336" s="192">
        <v>116</v>
      </c>
      <c r="AO336" s="192">
        <v>44</v>
      </c>
      <c r="AP336" s="193">
        <v>3.8</v>
      </c>
      <c r="AQ336" s="192">
        <v>83</v>
      </c>
      <c r="AR336" s="192">
        <v>8.6999999999999993</v>
      </c>
      <c r="AS336" s="113">
        <v>135.4</v>
      </c>
      <c r="AT336" s="113">
        <v>71</v>
      </c>
      <c r="AU336" s="98">
        <v>4.5873153779322324</v>
      </c>
      <c r="AV336" s="98">
        <v>4.9834926151172896</v>
      </c>
      <c r="AW336" s="113">
        <v>6</v>
      </c>
      <c r="AX336" s="113">
        <v>0.1</v>
      </c>
      <c r="AY336" s="113">
        <v>0</v>
      </c>
      <c r="AZ336" s="113">
        <v>10</v>
      </c>
      <c r="BA336" s="113">
        <v>6</v>
      </c>
      <c r="BB336" s="113">
        <v>12</v>
      </c>
      <c r="BC336" s="113">
        <v>27</v>
      </c>
      <c r="BD336" s="113">
        <v>55</v>
      </c>
      <c r="BE336" s="173">
        <v>13.6</v>
      </c>
      <c r="BF336" s="113">
        <v>21</v>
      </c>
      <c r="BG336" s="113">
        <v>5.7</v>
      </c>
      <c r="BH336" s="113">
        <v>3.2</v>
      </c>
      <c r="BI336" s="113">
        <v>6.3</v>
      </c>
      <c r="BJ336" s="113">
        <v>8.8000000000000007</v>
      </c>
      <c r="BK336" s="113">
        <v>3</v>
      </c>
      <c r="BL336" s="113">
        <v>3.9</v>
      </c>
      <c r="BM336" s="113">
        <v>40</v>
      </c>
      <c r="BN336" s="113">
        <v>4.2</v>
      </c>
      <c r="BO336" s="113">
        <v>89</v>
      </c>
      <c r="BP336" s="113">
        <v>96</v>
      </c>
      <c r="BQ336" s="113">
        <v>0</v>
      </c>
      <c r="BR336" s="113">
        <v>72</v>
      </c>
      <c r="BS336" s="113">
        <v>121</v>
      </c>
      <c r="BT336" s="113">
        <v>54</v>
      </c>
      <c r="BU336" s="113">
        <v>185</v>
      </c>
      <c r="BV336" s="113">
        <v>15.2</v>
      </c>
      <c r="BW336" s="113">
        <v>5.8</v>
      </c>
      <c r="BX336" s="113">
        <v>4.2</v>
      </c>
      <c r="BY336" s="113">
        <v>100</v>
      </c>
      <c r="BZ336" s="113">
        <v>100</v>
      </c>
      <c r="CA336" s="113">
        <v>100</v>
      </c>
      <c r="CB336" s="113">
        <v>100</v>
      </c>
      <c r="CC336" s="113"/>
      <c r="CD336" s="113"/>
      <c r="CE336" s="113"/>
      <c r="CF336" s="113"/>
      <c r="CG336" s="186"/>
      <c r="CH336" s="186"/>
      <c r="CI336" s="113">
        <v>10</v>
      </c>
      <c r="CJ336" s="113">
        <v>10</v>
      </c>
      <c r="CK336" s="113">
        <v>0</v>
      </c>
    </row>
    <row r="337" spans="1:89" x14ac:dyDescent="0.2">
      <c r="A337" s="184">
        <v>342</v>
      </c>
      <c r="B337" s="36">
        <v>342</v>
      </c>
      <c r="C337" t="s">
        <v>1092</v>
      </c>
      <c r="D337" s="185" t="s">
        <v>1093</v>
      </c>
      <c r="E337" s="186">
        <v>9</v>
      </c>
      <c r="F337" s="187" t="s">
        <v>110</v>
      </c>
      <c r="G337" s="187" t="s">
        <v>111</v>
      </c>
      <c r="H337" s="187"/>
      <c r="I337" s="188" t="s">
        <v>93</v>
      </c>
      <c r="J337" s="188" t="s">
        <v>115</v>
      </c>
      <c r="K337" s="188" t="s">
        <v>228</v>
      </c>
      <c r="L337" s="188" t="s">
        <v>200</v>
      </c>
      <c r="M337" s="188" t="s">
        <v>96</v>
      </c>
      <c r="N337" s="188" t="s">
        <v>337</v>
      </c>
      <c r="O337" s="188" t="s">
        <v>337</v>
      </c>
      <c r="P337" s="189">
        <v>44278</v>
      </c>
      <c r="Q337" s="189" t="s">
        <v>88</v>
      </c>
      <c r="R337" s="194" t="s">
        <v>1094</v>
      </c>
      <c r="S337" s="190">
        <v>9</v>
      </c>
      <c r="T337" s="113" t="s">
        <v>98</v>
      </c>
      <c r="U337" s="113">
        <v>136</v>
      </c>
      <c r="V337" s="113">
        <v>35</v>
      </c>
      <c r="W337" s="113">
        <v>18.899999999999999</v>
      </c>
      <c r="X337" s="113"/>
      <c r="Y337" s="113"/>
      <c r="Z337" s="191">
        <v>0.85416666666666663</v>
      </c>
      <c r="AA337" s="191">
        <v>0.33888888888888885</v>
      </c>
      <c r="AB337" s="113">
        <v>685.5</v>
      </c>
      <c r="AC337" s="113">
        <v>608</v>
      </c>
      <c r="AD337" s="113">
        <v>89</v>
      </c>
      <c r="AE337" s="113">
        <v>77.5</v>
      </c>
      <c r="AF337" s="113"/>
      <c r="AG337" s="192">
        <v>12.5</v>
      </c>
      <c r="AH337" s="192">
        <v>236</v>
      </c>
      <c r="AI337" s="192">
        <v>12.9</v>
      </c>
      <c r="AJ337" s="192">
        <v>9.8000000000000007</v>
      </c>
      <c r="AK337" s="192">
        <v>44.2</v>
      </c>
      <c r="AL337" s="192">
        <v>19.3</v>
      </c>
      <c r="AM337" s="192">
        <v>26.7</v>
      </c>
      <c r="AN337" s="192">
        <v>91</v>
      </c>
      <c r="AO337" s="192">
        <v>27</v>
      </c>
      <c r="AP337" s="193">
        <v>2.4</v>
      </c>
      <c r="AQ337" s="192">
        <v>176</v>
      </c>
      <c r="AR337" s="192">
        <v>17.399999999999999</v>
      </c>
      <c r="AS337" s="113">
        <v>117.7</v>
      </c>
      <c r="AT337" s="113">
        <v>63.5</v>
      </c>
      <c r="AU337" s="98">
        <v>2.6644736842105261</v>
      </c>
      <c r="AV337" s="98">
        <v>2.9013157894736841</v>
      </c>
      <c r="AW337" s="113">
        <v>30</v>
      </c>
      <c r="AX337" s="113">
        <v>3</v>
      </c>
      <c r="AY337" s="113">
        <v>1.2</v>
      </c>
      <c r="AZ337" s="113">
        <v>2</v>
      </c>
      <c r="BA337" s="113">
        <v>1</v>
      </c>
      <c r="BB337" s="113">
        <v>7</v>
      </c>
      <c r="BC337" s="113">
        <v>89</v>
      </c>
      <c r="BD337" s="113">
        <v>99</v>
      </c>
      <c r="BE337" s="173">
        <v>15.1</v>
      </c>
      <c r="BF337" s="113">
        <v>19.399999999999999</v>
      </c>
      <c r="BG337" s="113">
        <v>9.8000000000000007</v>
      </c>
      <c r="BH337" s="113">
        <v>4.4000000000000004</v>
      </c>
      <c r="BI337" s="113">
        <v>11.7</v>
      </c>
      <c r="BJ337" s="113">
        <v>7.8</v>
      </c>
      <c r="BK337" s="113">
        <v>12.6</v>
      </c>
      <c r="BL337" s="113">
        <v>8.8000000000000007</v>
      </c>
      <c r="BM337" s="113">
        <v>5</v>
      </c>
      <c r="BN337" s="113">
        <v>0.5</v>
      </c>
      <c r="BO337" s="113">
        <v>93</v>
      </c>
      <c r="BP337" s="113">
        <v>97.1</v>
      </c>
      <c r="BQ337" s="113">
        <v>0</v>
      </c>
      <c r="BR337" s="113">
        <v>68</v>
      </c>
      <c r="BS337" s="113">
        <v>108</v>
      </c>
      <c r="BT337" s="113">
        <v>44</v>
      </c>
      <c r="BU337" s="113">
        <v>106.2</v>
      </c>
      <c r="BV337" s="113">
        <v>31.9</v>
      </c>
      <c r="BW337" s="113">
        <v>2.8</v>
      </c>
      <c r="BX337" s="113">
        <v>3.5</v>
      </c>
      <c r="BY337" s="113">
        <v>91.8</v>
      </c>
      <c r="BZ337" s="113">
        <v>96.9</v>
      </c>
      <c r="CA337" s="113">
        <v>91.8</v>
      </c>
      <c r="CB337" s="113">
        <v>100</v>
      </c>
      <c r="CC337" s="113"/>
      <c r="CD337" s="113"/>
      <c r="CE337" s="113"/>
      <c r="CF337" s="113"/>
      <c r="CG337" s="186"/>
      <c r="CH337" s="186"/>
      <c r="CI337" s="113">
        <v>8</v>
      </c>
      <c r="CJ337" s="113">
        <v>8</v>
      </c>
      <c r="CK337" s="113">
        <v>1</v>
      </c>
    </row>
    <row r="338" spans="1:89" x14ac:dyDescent="0.2">
      <c r="A338" s="184">
        <v>343</v>
      </c>
      <c r="B338" s="36">
        <v>343</v>
      </c>
      <c r="C338" t="s">
        <v>1095</v>
      </c>
      <c r="D338" s="185" t="s">
        <v>1096</v>
      </c>
      <c r="E338" s="186">
        <v>12</v>
      </c>
      <c r="F338" s="187" t="s">
        <v>110</v>
      </c>
      <c r="G338" s="187" t="s">
        <v>111</v>
      </c>
      <c r="H338" s="187"/>
      <c r="I338" s="188" t="s">
        <v>115</v>
      </c>
      <c r="J338" s="188" t="s">
        <v>93</v>
      </c>
      <c r="K338" s="188" t="s">
        <v>337</v>
      </c>
      <c r="L338" s="188" t="s">
        <v>337</v>
      </c>
      <c r="M338" s="188" t="s">
        <v>337</v>
      </c>
      <c r="N338" s="188" t="s">
        <v>337</v>
      </c>
      <c r="O338" s="188" t="s">
        <v>337</v>
      </c>
      <c r="P338" s="189">
        <v>44274</v>
      </c>
      <c r="Q338" s="189" t="s">
        <v>88</v>
      </c>
      <c r="R338" s="194" t="s">
        <v>1097</v>
      </c>
      <c r="S338" s="190">
        <v>12</v>
      </c>
      <c r="T338" s="113" t="s">
        <v>98</v>
      </c>
      <c r="U338" s="113">
        <v>155</v>
      </c>
      <c r="V338" s="113">
        <v>41</v>
      </c>
      <c r="W338" s="113">
        <v>17.100000000000001</v>
      </c>
      <c r="X338" s="113"/>
      <c r="Y338" s="113"/>
      <c r="Z338" s="191">
        <v>0.91666666666666663</v>
      </c>
      <c r="AA338" s="191">
        <v>0.27916666666666667</v>
      </c>
      <c r="AB338" s="113">
        <v>521.79999999999995</v>
      </c>
      <c r="AC338" s="113">
        <v>390.8</v>
      </c>
      <c r="AD338" s="113">
        <v>75</v>
      </c>
      <c r="AE338" s="113">
        <v>130.5</v>
      </c>
      <c r="AF338" s="113"/>
      <c r="AG338" s="192">
        <v>0.3</v>
      </c>
      <c r="AH338" s="192">
        <v>54.3</v>
      </c>
      <c r="AI338" s="192">
        <v>25</v>
      </c>
      <c r="AJ338" s="192">
        <v>7.9</v>
      </c>
      <c r="AK338" s="192">
        <v>54.3</v>
      </c>
      <c r="AL338" s="192">
        <v>18.600000000000001</v>
      </c>
      <c r="AM338" s="192">
        <v>19.2</v>
      </c>
      <c r="AN338" s="192">
        <v>56</v>
      </c>
      <c r="AO338" s="192">
        <v>24</v>
      </c>
      <c r="AP338" s="193">
        <v>2.8</v>
      </c>
      <c r="AQ338" s="192">
        <v>146</v>
      </c>
      <c r="AR338" s="192">
        <v>22.4</v>
      </c>
      <c r="AS338" s="113">
        <v>75.2</v>
      </c>
      <c r="AT338" s="113">
        <v>72.900000000000006</v>
      </c>
      <c r="AU338" s="98">
        <v>3.6847492323439099</v>
      </c>
      <c r="AV338" s="98">
        <v>4.1146366427840331</v>
      </c>
      <c r="AW338" s="113">
        <v>66</v>
      </c>
      <c r="AX338" s="113">
        <v>10.1</v>
      </c>
      <c r="AY338" s="113">
        <v>6.8</v>
      </c>
      <c r="AZ338" s="113">
        <v>2</v>
      </c>
      <c r="BA338" s="113">
        <v>0</v>
      </c>
      <c r="BB338" s="113">
        <v>1</v>
      </c>
      <c r="BC338" s="113">
        <v>30</v>
      </c>
      <c r="BD338" s="113">
        <v>33</v>
      </c>
      <c r="BE338" s="173">
        <v>9.5</v>
      </c>
      <c r="BF338" s="113">
        <v>19.399999999999999</v>
      </c>
      <c r="BG338" s="113">
        <v>5.0999999999999996</v>
      </c>
      <c r="BH338" s="113">
        <v>18.399999999999999</v>
      </c>
      <c r="BI338" s="113">
        <v>1.9</v>
      </c>
      <c r="BJ338" s="113">
        <v>6.2</v>
      </c>
      <c r="BK338" s="113">
        <v>4.5</v>
      </c>
      <c r="BL338" s="113">
        <v>4.5999999999999996</v>
      </c>
      <c r="BM338" s="113">
        <v>4</v>
      </c>
      <c r="BN338" s="113">
        <v>0.6</v>
      </c>
      <c r="BO338" s="113">
        <v>86</v>
      </c>
      <c r="BP338" s="113">
        <v>97.1</v>
      </c>
      <c r="BQ338" s="113">
        <v>1</v>
      </c>
      <c r="BR338" s="113">
        <v>67</v>
      </c>
      <c r="BS338" s="113">
        <v>104</v>
      </c>
      <c r="BT338" s="113">
        <v>51</v>
      </c>
      <c r="BU338" s="113">
        <v>65.400000000000006</v>
      </c>
      <c r="BV338" s="113">
        <v>31.3</v>
      </c>
      <c r="BW338" s="113">
        <v>2.4</v>
      </c>
      <c r="BX338" s="113">
        <v>5</v>
      </c>
      <c r="BY338" s="113">
        <v>19.600000000000001</v>
      </c>
      <c r="BZ338" s="113">
        <v>99.4</v>
      </c>
      <c r="CA338" s="113">
        <v>19.600000000000001</v>
      </c>
      <c r="CB338" s="113">
        <v>100</v>
      </c>
      <c r="CC338" s="113"/>
      <c r="CD338" s="113"/>
      <c r="CE338" s="113"/>
      <c r="CF338" s="113"/>
      <c r="CG338" s="186"/>
      <c r="CH338" s="186"/>
      <c r="CI338" s="113">
        <v>7</v>
      </c>
      <c r="CJ338" s="113">
        <v>3</v>
      </c>
      <c r="CK338" s="113">
        <v>9</v>
      </c>
    </row>
    <row r="339" spans="1:89" x14ac:dyDescent="0.2">
      <c r="A339" s="184">
        <v>344</v>
      </c>
      <c r="B339" s="36">
        <v>344</v>
      </c>
      <c r="C339" t="s">
        <v>1098</v>
      </c>
      <c r="D339" s="185" t="s">
        <v>1099</v>
      </c>
      <c r="E339" s="186">
        <v>9</v>
      </c>
      <c r="F339" s="187" t="s">
        <v>110</v>
      </c>
      <c r="G339" s="187" t="s">
        <v>111</v>
      </c>
      <c r="H339" s="187"/>
      <c r="I339" s="188" t="s">
        <v>235</v>
      </c>
      <c r="J339" s="188" t="s">
        <v>115</v>
      </c>
      <c r="K339" s="188" t="s">
        <v>93</v>
      </c>
      <c r="L339" s="188" t="s">
        <v>87</v>
      </c>
      <c r="M339" s="188" t="s">
        <v>337</v>
      </c>
      <c r="N339" s="188" t="s">
        <v>337</v>
      </c>
      <c r="O339" s="188" t="s">
        <v>337</v>
      </c>
      <c r="P339" s="189">
        <v>44272</v>
      </c>
      <c r="Q339" s="189" t="s">
        <v>88</v>
      </c>
      <c r="R339" s="194" t="s">
        <v>1100</v>
      </c>
      <c r="S339" s="190">
        <v>9</v>
      </c>
      <c r="T339" s="113" t="s">
        <v>90</v>
      </c>
      <c r="U339" s="113">
        <v>125</v>
      </c>
      <c r="V339" s="113">
        <v>32</v>
      </c>
      <c r="W339" s="113">
        <v>20.5</v>
      </c>
      <c r="X339" s="113"/>
      <c r="Y339" s="113"/>
      <c r="Z339" s="191">
        <v>0.84444444444444444</v>
      </c>
      <c r="AA339" s="191">
        <v>0.28194444444444444</v>
      </c>
      <c r="AB339" s="113">
        <v>630</v>
      </c>
      <c r="AC339" s="113">
        <v>582</v>
      </c>
      <c r="AD339" s="113">
        <v>92</v>
      </c>
      <c r="AE339" s="113">
        <v>48</v>
      </c>
      <c r="AF339" s="113"/>
      <c r="AG339" s="192">
        <v>1.5</v>
      </c>
      <c r="AH339" s="192">
        <v>163.5</v>
      </c>
      <c r="AI339" s="192">
        <v>7.6</v>
      </c>
      <c r="AJ339" s="192">
        <v>3</v>
      </c>
      <c r="AK339" s="192">
        <v>62.7</v>
      </c>
      <c r="AL339" s="192">
        <v>14.8</v>
      </c>
      <c r="AM339" s="192">
        <v>19.5</v>
      </c>
      <c r="AN339" s="192">
        <v>67</v>
      </c>
      <c r="AO339" s="192">
        <v>21</v>
      </c>
      <c r="AP339" s="193">
        <v>2</v>
      </c>
      <c r="AQ339" s="192">
        <v>214</v>
      </c>
      <c r="AR339" s="192">
        <v>22.1</v>
      </c>
      <c r="AS339" s="113">
        <v>86.5</v>
      </c>
      <c r="AT339" s="113">
        <v>77.5</v>
      </c>
      <c r="AU339" s="98">
        <v>2.1649484536082473</v>
      </c>
      <c r="AV339" s="98">
        <v>2.3711340206185567</v>
      </c>
      <c r="AW339" s="113">
        <v>15</v>
      </c>
      <c r="AX339" s="113">
        <v>1.4</v>
      </c>
      <c r="AY339" s="113">
        <v>0.8</v>
      </c>
      <c r="AZ339" s="113">
        <v>5</v>
      </c>
      <c r="BA339" s="113">
        <v>1</v>
      </c>
      <c r="BB339" s="113">
        <v>5</v>
      </c>
      <c r="BC339" s="113">
        <v>30</v>
      </c>
      <c r="BD339" s="113">
        <v>41</v>
      </c>
      <c r="BE339" s="113">
        <v>10</v>
      </c>
      <c r="BF339" s="113">
        <v>14.7</v>
      </c>
      <c r="BG339" s="113">
        <v>4.2</v>
      </c>
      <c r="BH339" s="113">
        <v>6.3</v>
      </c>
      <c r="BI339" s="113">
        <v>3.7</v>
      </c>
      <c r="BJ339" s="113">
        <v>9.5</v>
      </c>
      <c r="BK339" s="113">
        <v>2.7</v>
      </c>
      <c r="BL339" s="113">
        <v>3.8</v>
      </c>
      <c r="BM339" s="113">
        <v>2</v>
      </c>
      <c r="BN339" s="113">
        <v>0.2</v>
      </c>
      <c r="BO339" s="113">
        <v>94</v>
      </c>
      <c r="BP339" s="113">
        <v>97</v>
      </c>
      <c r="BQ339" s="113">
        <v>0</v>
      </c>
      <c r="BR339" s="113">
        <v>76</v>
      </c>
      <c r="BS339" s="113">
        <v>124</v>
      </c>
      <c r="BT339" s="113">
        <v>51</v>
      </c>
      <c r="BU339" s="113">
        <v>92.3</v>
      </c>
      <c r="BV339" s="113">
        <v>14.6</v>
      </c>
      <c r="BW339" s="113">
        <v>15.9</v>
      </c>
      <c r="BX339" s="113">
        <v>3</v>
      </c>
      <c r="BY339" s="113">
        <v>94.7</v>
      </c>
      <c r="BZ339" s="113">
        <v>99.8</v>
      </c>
      <c r="CA339" s="113">
        <v>94.7</v>
      </c>
      <c r="CB339" s="113">
        <v>100</v>
      </c>
      <c r="CC339" s="113"/>
      <c r="CD339" s="113"/>
      <c r="CE339" s="113"/>
      <c r="CF339" s="113"/>
      <c r="CG339" s="186"/>
      <c r="CH339" s="186"/>
      <c r="CI339" s="113">
        <v>8</v>
      </c>
      <c r="CJ339" s="113">
        <v>4</v>
      </c>
      <c r="CK339" s="113">
        <v>8</v>
      </c>
    </row>
    <row r="340" spans="1:89" x14ac:dyDescent="0.2">
      <c r="A340" s="184">
        <v>345</v>
      </c>
      <c r="B340" s="36">
        <v>345</v>
      </c>
      <c r="C340" t="s">
        <v>1101</v>
      </c>
      <c r="D340" s="185" t="s">
        <v>1102</v>
      </c>
      <c r="E340" s="186">
        <v>8</v>
      </c>
      <c r="F340" s="187" t="s">
        <v>110</v>
      </c>
      <c r="G340" s="187" t="s">
        <v>111</v>
      </c>
      <c r="H340" s="187"/>
      <c r="I340" s="188" t="s">
        <v>87</v>
      </c>
      <c r="J340" s="188" t="s">
        <v>93</v>
      </c>
      <c r="K340" s="188" t="s">
        <v>94</v>
      </c>
      <c r="L340" s="188" t="s">
        <v>200</v>
      </c>
      <c r="M340" s="188" t="s">
        <v>337</v>
      </c>
      <c r="N340" s="188" t="s">
        <v>337</v>
      </c>
      <c r="O340" s="188" t="s">
        <v>337</v>
      </c>
      <c r="P340" s="189">
        <v>44270</v>
      </c>
      <c r="Q340" s="189" t="s">
        <v>88</v>
      </c>
      <c r="R340" s="194" t="s">
        <v>1103</v>
      </c>
      <c r="S340" s="190">
        <v>8</v>
      </c>
      <c r="T340" s="113" t="s">
        <v>90</v>
      </c>
      <c r="U340" s="113">
        <v>121</v>
      </c>
      <c r="V340" s="113">
        <v>28</v>
      </c>
      <c r="W340" s="113">
        <v>19.100000000000001</v>
      </c>
      <c r="X340" s="113"/>
      <c r="Y340" s="113"/>
      <c r="Z340" s="191">
        <v>0.89583333333333337</v>
      </c>
      <c r="AA340" s="191">
        <v>0.25208333333333333</v>
      </c>
      <c r="AB340" s="113">
        <v>514</v>
      </c>
      <c r="AC340" s="113">
        <v>499.5</v>
      </c>
      <c r="AD340" s="113">
        <v>97</v>
      </c>
      <c r="AE340" s="113">
        <v>14.5</v>
      </c>
      <c r="AF340" s="113"/>
      <c r="AG340" s="192">
        <v>6.5</v>
      </c>
      <c r="AH340" s="192">
        <v>89</v>
      </c>
      <c r="AI340" s="192">
        <v>2.8</v>
      </c>
      <c r="AJ340" s="192">
        <v>4.5</v>
      </c>
      <c r="AK340" s="192">
        <v>56.1</v>
      </c>
      <c r="AL340" s="192">
        <v>15</v>
      </c>
      <c r="AM340" s="192">
        <v>24.4</v>
      </c>
      <c r="AN340" s="192">
        <v>60</v>
      </c>
      <c r="AO340" s="192">
        <v>12</v>
      </c>
      <c r="AP340" s="193">
        <v>1.4</v>
      </c>
      <c r="AQ340" s="192">
        <v>131</v>
      </c>
      <c r="AR340" s="192">
        <v>15.7</v>
      </c>
      <c r="AS340" s="113">
        <v>84.4</v>
      </c>
      <c r="AT340" s="113">
        <v>71.099999999999994</v>
      </c>
      <c r="AU340" s="98">
        <v>1.4414414414414414</v>
      </c>
      <c r="AV340" s="98">
        <v>1.6096096096096095</v>
      </c>
      <c r="AW340" s="113">
        <v>4</v>
      </c>
      <c r="AX340" s="113">
        <v>0.5</v>
      </c>
      <c r="AY340" s="113">
        <v>0.2</v>
      </c>
      <c r="AZ340" s="113">
        <v>6</v>
      </c>
      <c r="BA340" s="113">
        <v>2</v>
      </c>
      <c r="BB340" s="113">
        <v>9</v>
      </c>
      <c r="BC340" s="113">
        <v>43</v>
      </c>
      <c r="BD340" s="113">
        <v>60</v>
      </c>
      <c r="BE340" s="173">
        <v>12.5</v>
      </c>
      <c r="BF340" s="113">
        <v>15.2</v>
      </c>
      <c r="BG340" s="113">
        <v>7.2</v>
      </c>
      <c r="BH340" s="113">
        <v>8.9</v>
      </c>
      <c r="BI340" s="113">
        <v>6.7</v>
      </c>
      <c r="BJ340" s="113">
        <v>7.8</v>
      </c>
      <c r="BK340" s="113">
        <v>6.1</v>
      </c>
      <c r="BL340" s="113">
        <v>5.9</v>
      </c>
      <c r="BM340" s="113">
        <v>18</v>
      </c>
      <c r="BN340" s="113">
        <v>2.2000000000000002</v>
      </c>
      <c r="BO340" s="113">
        <v>91</v>
      </c>
      <c r="BP340" s="113">
        <v>96.2</v>
      </c>
      <c r="BQ340" s="113">
        <v>0</v>
      </c>
      <c r="BR340" s="113">
        <v>85</v>
      </c>
      <c r="BS340" s="113">
        <v>123</v>
      </c>
      <c r="BT340" s="113">
        <v>65</v>
      </c>
      <c r="BU340" s="113">
        <v>161</v>
      </c>
      <c r="BV340" s="113">
        <v>19.5</v>
      </c>
      <c r="BW340" s="113">
        <v>9.1</v>
      </c>
      <c r="BX340" s="113">
        <v>3.3</v>
      </c>
      <c r="BY340" s="113">
        <v>95.5</v>
      </c>
      <c r="BZ340" s="113">
        <v>99.9</v>
      </c>
      <c r="CA340" s="113">
        <v>95.5</v>
      </c>
      <c r="CB340" s="113">
        <v>100</v>
      </c>
      <c r="CC340" s="113"/>
      <c r="CD340" s="113"/>
      <c r="CE340" s="113"/>
      <c r="CF340" s="113"/>
      <c r="CG340" s="186"/>
      <c r="CH340" s="186"/>
      <c r="CI340" s="113">
        <v>10</v>
      </c>
      <c r="CJ340" s="113">
        <v>10</v>
      </c>
      <c r="CK340" s="113">
        <v>0</v>
      </c>
    </row>
    <row r="341" spans="1:89" x14ac:dyDescent="0.2">
      <c r="A341" s="184">
        <v>346</v>
      </c>
      <c r="B341" s="36">
        <v>346</v>
      </c>
      <c r="C341" t="s">
        <v>1104</v>
      </c>
      <c r="D341" s="185" t="s">
        <v>1105</v>
      </c>
      <c r="E341" s="186">
        <v>4</v>
      </c>
      <c r="F341" s="187" t="s">
        <v>110</v>
      </c>
      <c r="G341" s="187" t="s">
        <v>111</v>
      </c>
      <c r="H341" s="187"/>
      <c r="I341" s="188" t="s">
        <v>94</v>
      </c>
      <c r="J341" s="188" t="s">
        <v>115</v>
      </c>
      <c r="K341" s="188" t="s">
        <v>200</v>
      </c>
      <c r="L341" s="188" t="s">
        <v>337</v>
      </c>
      <c r="M341" s="188" t="s">
        <v>337</v>
      </c>
      <c r="N341" s="188" t="s">
        <v>337</v>
      </c>
      <c r="O341" s="188" t="s">
        <v>337</v>
      </c>
      <c r="P341" s="189">
        <v>44267</v>
      </c>
      <c r="Q341" s="189" t="s">
        <v>88</v>
      </c>
      <c r="R341" s="194" t="s">
        <v>1106</v>
      </c>
      <c r="S341" s="190">
        <v>4</v>
      </c>
      <c r="T341" s="113" t="s">
        <v>98</v>
      </c>
      <c r="U341" s="113">
        <v>100</v>
      </c>
      <c r="V341" s="113">
        <v>16</v>
      </c>
      <c r="W341" s="113">
        <v>16</v>
      </c>
      <c r="X341" s="113"/>
      <c r="Y341" s="113"/>
      <c r="Z341" s="191">
        <v>0.89583333333333337</v>
      </c>
      <c r="AA341" s="191">
        <v>0.3298611111111111</v>
      </c>
      <c r="AB341" s="113">
        <v>538</v>
      </c>
      <c r="AC341" s="113">
        <v>438</v>
      </c>
      <c r="AD341" s="113">
        <v>81</v>
      </c>
      <c r="AE341" s="113">
        <v>100</v>
      </c>
      <c r="AF341" s="113"/>
      <c r="AG341" s="192">
        <v>86.7</v>
      </c>
      <c r="AH341" s="192">
        <v>74</v>
      </c>
      <c r="AI341" s="192">
        <v>29.9</v>
      </c>
      <c r="AJ341" s="192">
        <v>2.1</v>
      </c>
      <c r="AK341" s="192">
        <v>57.5</v>
      </c>
      <c r="AL341" s="192">
        <v>22</v>
      </c>
      <c r="AM341" s="192">
        <v>18.399999999999999</v>
      </c>
      <c r="AN341" s="192">
        <v>42</v>
      </c>
      <c r="AO341" s="192">
        <v>13</v>
      </c>
      <c r="AP341" s="193">
        <v>1.4</v>
      </c>
      <c r="AQ341" s="192">
        <v>88</v>
      </c>
      <c r="AR341" s="192">
        <v>12.1</v>
      </c>
      <c r="AS341" s="113">
        <v>60.4</v>
      </c>
      <c r="AT341" s="113">
        <v>79.5</v>
      </c>
      <c r="AU341" s="98">
        <v>1.7808219178082192</v>
      </c>
      <c r="AV341" s="98">
        <v>1.9726027397260273</v>
      </c>
      <c r="AW341" s="113">
        <v>0</v>
      </c>
      <c r="AX341" s="113">
        <v>0</v>
      </c>
      <c r="AY341" s="113">
        <v>0</v>
      </c>
      <c r="AZ341" s="113">
        <v>1</v>
      </c>
      <c r="BA341" s="113">
        <v>4</v>
      </c>
      <c r="BB341" s="113">
        <v>19</v>
      </c>
      <c r="BC341" s="113">
        <v>28</v>
      </c>
      <c r="BD341" s="113">
        <v>52</v>
      </c>
      <c r="BE341" s="173">
        <v>10.7</v>
      </c>
      <c r="BF341" s="113">
        <v>10.7</v>
      </c>
      <c r="BG341" s="113">
        <v>7.1</v>
      </c>
      <c r="BH341" s="113">
        <v>2.2000000000000002</v>
      </c>
      <c r="BI341" s="113">
        <v>8.1999999999999993</v>
      </c>
      <c r="BJ341" s="113">
        <v>9.1999999999999993</v>
      </c>
      <c r="BK341" s="113">
        <v>0.6</v>
      </c>
      <c r="BL341" s="113">
        <v>6.6</v>
      </c>
      <c r="BM341" s="113">
        <v>12</v>
      </c>
      <c r="BN341" s="113">
        <v>1.6</v>
      </c>
      <c r="BO341" s="113">
        <v>93</v>
      </c>
      <c r="BP341" s="113">
        <v>97.1</v>
      </c>
      <c r="BQ341" s="113">
        <v>0</v>
      </c>
      <c r="BR341" s="113">
        <v>96</v>
      </c>
      <c r="BS341" s="113">
        <v>142</v>
      </c>
      <c r="BT341" s="113">
        <v>68</v>
      </c>
      <c r="BU341" s="113">
        <v>143.69999999999999</v>
      </c>
      <c r="BV341" s="113">
        <v>62.1</v>
      </c>
      <c r="BW341" s="113">
        <v>15</v>
      </c>
      <c r="BX341" s="113">
        <v>3.3</v>
      </c>
      <c r="BY341" s="113">
        <v>90.2</v>
      </c>
      <c r="BZ341" s="113">
        <v>100</v>
      </c>
      <c r="CA341" s="113">
        <v>90.2</v>
      </c>
      <c r="CB341" s="113">
        <v>100</v>
      </c>
      <c r="CC341" s="113"/>
      <c r="CD341" s="113"/>
      <c r="CE341" s="113"/>
      <c r="CF341" s="113"/>
      <c r="CG341" s="186"/>
      <c r="CH341" s="186"/>
      <c r="CI341" s="113">
        <v>10</v>
      </c>
      <c r="CJ341" s="113">
        <v>10</v>
      </c>
      <c r="CK341" s="113">
        <v>5</v>
      </c>
    </row>
    <row r="342" spans="1:89" x14ac:dyDescent="0.2">
      <c r="A342" s="184">
        <v>347</v>
      </c>
      <c r="B342" s="36">
        <v>347</v>
      </c>
      <c r="C342" t="s">
        <v>1107</v>
      </c>
      <c r="D342" s="185" t="s">
        <v>1108</v>
      </c>
      <c r="E342" s="186">
        <v>6</v>
      </c>
      <c r="F342" s="187" t="s">
        <v>110</v>
      </c>
      <c r="G342" s="187" t="s">
        <v>111</v>
      </c>
      <c r="H342" s="187"/>
      <c r="I342" s="188" t="s">
        <v>93</v>
      </c>
      <c r="J342" s="188" t="s">
        <v>94</v>
      </c>
      <c r="K342" s="188" t="s">
        <v>95</v>
      </c>
      <c r="L342" s="188" t="s">
        <v>115</v>
      </c>
      <c r="M342" s="188" t="s">
        <v>96</v>
      </c>
      <c r="N342" s="188" t="s">
        <v>337</v>
      </c>
      <c r="O342" s="188" t="s">
        <v>337</v>
      </c>
      <c r="P342" s="189">
        <v>44266</v>
      </c>
      <c r="Q342" s="189" t="s">
        <v>88</v>
      </c>
      <c r="R342" s="194" t="s">
        <v>1109</v>
      </c>
      <c r="S342" s="190">
        <v>6</v>
      </c>
      <c r="T342" s="113" t="s">
        <v>98</v>
      </c>
      <c r="U342" s="113">
        <v>121</v>
      </c>
      <c r="V342" s="113">
        <v>20</v>
      </c>
      <c r="W342" s="113">
        <v>13.7</v>
      </c>
      <c r="X342" s="113"/>
      <c r="Y342" s="113"/>
      <c r="Z342" s="191">
        <v>0.82291666666666663</v>
      </c>
      <c r="AA342" s="191">
        <v>0.2951388888888889</v>
      </c>
      <c r="AB342" s="113">
        <v>669.5</v>
      </c>
      <c r="AC342" s="113">
        <v>652.5</v>
      </c>
      <c r="AD342" s="113">
        <v>97</v>
      </c>
      <c r="AE342" s="113">
        <v>17</v>
      </c>
      <c r="AF342" s="113"/>
      <c r="AG342" s="192">
        <v>11</v>
      </c>
      <c r="AH342" s="192">
        <v>199.5</v>
      </c>
      <c r="AI342" s="192">
        <v>4.0999999999999996</v>
      </c>
      <c r="AJ342" s="192">
        <v>2</v>
      </c>
      <c r="AK342" s="192">
        <v>56.1</v>
      </c>
      <c r="AL342" s="192">
        <v>19.100000000000001</v>
      </c>
      <c r="AM342" s="192">
        <v>22.8</v>
      </c>
      <c r="AN342" s="192">
        <v>76</v>
      </c>
      <c r="AO342" s="192">
        <v>17</v>
      </c>
      <c r="AP342" s="193">
        <v>1.5</v>
      </c>
      <c r="AQ342" s="192">
        <v>178</v>
      </c>
      <c r="AR342" s="192">
        <v>16.399999999999999</v>
      </c>
      <c r="AS342" s="113">
        <v>98.8</v>
      </c>
      <c r="AT342" s="113">
        <v>75.2</v>
      </c>
      <c r="AU342" s="98">
        <v>1.5632183908045978</v>
      </c>
      <c r="AV342" s="98">
        <v>1.7011494252873562</v>
      </c>
      <c r="AW342" s="113">
        <v>60</v>
      </c>
      <c r="AX342" s="113">
        <v>5.3</v>
      </c>
      <c r="AY342" s="113">
        <v>2.5</v>
      </c>
      <c r="AZ342" s="113">
        <v>4</v>
      </c>
      <c r="BA342" s="113">
        <v>1</v>
      </c>
      <c r="BB342" s="113">
        <v>3</v>
      </c>
      <c r="BC342" s="113">
        <v>41</v>
      </c>
      <c r="BD342" s="113">
        <v>49</v>
      </c>
      <c r="BE342" s="173">
        <v>10.4</v>
      </c>
      <c r="BF342" s="113">
        <v>13.8</v>
      </c>
      <c r="BG342" s="113">
        <v>4.5</v>
      </c>
      <c r="BH342" s="113">
        <v>4.4000000000000004</v>
      </c>
      <c r="BI342" s="113">
        <v>4.5</v>
      </c>
      <c r="BJ342" s="113">
        <v>4.5</v>
      </c>
      <c r="BK342" s="113">
        <v>4.5</v>
      </c>
      <c r="BL342" s="113">
        <v>3.8</v>
      </c>
      <c r="BM342" s="113">
        <v>16</v>
      </c>
      <c r="BN342" s="113">
        <v>1.5</v>
      </c>
      <c r="BO342" s="113">
        <v>89</v>
      </c>
      <c r="BP342" s="113">
        <v>95.8</v>
      </c>
      <c r="BQ342" s="113">
        <v>0</v>
      </c>
      <c r="BR342" s="113">
        <v>92</v>
      </c>
      <c r="BS342" s="113">
        <v>130</v>
      </c>
      <c r="BT342" s="113">
        <v>67</v>
      </c>
      <c r="BU342" s="113">
        <v>164.8</v>
      </c>
      <c r="BV342" s="113">
        <v>5</v>
      </c>
      <c r="BW342" s="113">
        <v>6.3</v>
      </c>
      <c r="BX342" s="113">
        <v>4</v>
      </c>
      <c r="BY342" s="113">
        <v>100</v>
      </c>
      <c r="BZ342" s="113">
        <v>100</v>
      </c>
      <c r="CA342" s="113">
        <v>100</v>
      </c>
      <c r="CB342" s="113">
        <v>100</v>
      </c>
      <c r="CC342" s="113"/>
      <c r="CD342" s="113"/>
      <c r="CE342" s="113"/>
      <c r="CF342" s="113"/>
      <c r="CG342" s="186"/>
      <c r="CH342" s="186"/>
      <c r="CI342" s="113">
        <v>10</v>
      </c>
      <c r="CJ342" s="113">
        <v>10</v>
      </c>
      <c r="CK342" s="113">
        <v>5</v>
      </c>
    </row>
    <row r="343" spans="1:89" x14ac:dyDescent="0.2">
      <c r="A343" s="184">
        <v>348</v>
      </c>
      <c r="B343" s="36">
        <v>348</v>
      </c>
      <c r="C343" t="s">
        <v>1110</v>
      </c>
      <c r="D343" s="185" t="s">
        <v>1111</v>
      </c>
      <c r="E343" s="186">
        <v>11</v>
      </c>
      <c r="F343" s="187" t="s">
        <v>110</v>
      </c>
      <c r="G343" s="187" t="s">
        <v>111</v>
      </c>
      <c r="H343" s="187"/>
      <c r="I343" s="188" t="s">
        <v>139</v>
      </c>
      <c r="J343" s="188" t="s">
        <v>115</v>
      </c>
      <c r="K343" s="188" t="s">
        <v>235</v>
      </c>
      <c r="L343" s="188" t="s">
        <v>93</v>
      </c>
      <c r="M343" s="188" t="s">
        <v>96</v>
      </c>
      <c r="N343" s="188" t="s">
        <v>337</v>
      </c>
      <c r="O343" s="188" t="s">
        <v>337</v>
      </c>
      <c r="P343" s="189">
        <v>44260</v>
      </c>
      <c r="Q343" s="189" t="s">
        <v>88</v>
      </c>
      <c r="R343" s="194" t="s">
        <v>1112</v>
      </c>
      <c r="S343" s="190">
        <v>11</v>
      </c>
      <c r="T343" s="113" t="s">
        <v>98</v>
      </c>
      <c r="U343" s="113">
        <v>150</v>
      </c>
      <c r="V343" s="113">
        <v>53</v>
      </c>
      <c r="W343" s="113">
        <v>23.6</v>
      </c>
      <c r="X343" s="113"/>
      <c r="Y343" s="113"/>
      <c r="Z343" s="191">
        <v>0.91666666666666663</v>
      </c>
      <c r="AA343" s="191">
        <v>0.28125</v>
      </c>
      <c r="AB343" s="113">
        <v>514.5</v>
      </c>
      <c r="AC343" s="113">
        <v>494.5</v>
      </c>
      <c r="AD343" s="113">
        <v>96</v>
      </c>
      <c r="AE343" s="113">
        <v>20</v>
      </c>
      <c r="AF343" s="113"/>
      <c r="AG343" s="192">
        <v>11.5</v>
      </c>
      <c r="AH343" s="192">
        <v>151.5</v>
      </c>
      <c r="AI343" s="192">
        <v>6</v>
      </c>
      <c r="AJ343" s="192">
        <v>1.5</v>
      </c>
      <c r="AK343" s="192">
        <v>59.3</v>
      </c>
      <c r="AL343" s="192">
        <v>24.4</v>
      </c>
      <c r="AM343" s="192">
        <v>14.9</v>
      </c>
      <c r="AN343" s="192">
        <v>70</v>
      </c>
      <c r="AO343" s="192">
        <v>31</v>
      </c>
      <c r="AP343" s="193">
        <v>3.6</v>
      </c>
      <c r="AQ343" s="192">
        <v>205</v>
      </c>
      <c r="AR343" s="192">
        <v>24.9</v>
      </c>
      <c r="AS343" s="113">
        <v>84.9</v>
      </c>
      <c r="AT343" s="113">
        <v>83.699999999999989</v>
      </c>
      <c r="AU343" s="98">
        <v>3.761375126390293</v>
      </c>
      <c r="AV343" s="98">
        <v>4.198179979777553</v>
      </c>
      <c r="AW343" s="113">
        <v>0</v>
      </c>
      <c r="AX343" s="113">
        <v>0</v>
      </c>
      <c r="AY343" s="113">
        <v>0</v>
      </c>
      <c r="AZ343" s="113">
        <v>1</v>
      </c>
      <c r="BA343" s="113">
        <v>1</v>
      </c>
      <c r="BB343" s="113">
        <v>4</v>
      </c>
      <c r="BC343" s="113">
        <v>83</v>
      </c>
      <c r="BD343" s="113">
        <v>89</v>
      </c>
      <c r="BE343" s="173">
        <v>12.5</v>
      </c>
      <c r="BF343" s="113">
        <v>22.4</v>
      </c>
      <c r="BG343" s="113">
        <v>10.8</v>
      </c>
      <c r="BH343" s="113">
        <v>12.2</v>
      </c>
      <c r="BI343" s="113">
        <v>10.5</v>
      </c>
      <c r="BJ343" s="113">
        <v>15</v>
      </c>
      <c r="BK343" s="113">
        <v>7.7</v>
      </c>
      <c r="BL343" s="113">
        <v>11.3</v>
      </c>
      <c r="BM343" s="113">
        <v>8</v>
      </c>
      <c r="BN343" s="113">
        <v>1</v>
      </c>
      <c r="BO343" s="113">
        <v>90</v>
      </c>
      <c r="BP343" s="113">
        <v>97.8</v>
      </c>
      <c r="BQ343" s="113">
        <v>0</v>
      </c>
      <c r="BR343" s="113">
        <v>70</v>
      </c>
      <c r="BS343" s="113">
        <v>112</v>
      </c>
      <c r="BT343" s="113">
        <v>51</v>
      </c>
      <c r="BU343" s="113">
        <v>67.2</v>
      </c>
      <c r="BV343" s="113">
        <v>45.4</v>
      </c>
      <c r="BW343" s="113">
        <v>9.8000000000000007</v>
      </c>
      <c r="BX343" s="113">
        <v>3.9</v>
      </c>
      <c r="BY343" s="113">
        <v>51.1</v>
      </c>
      <c r="BZ343" s="113">
        <v>99.2</v>
      </c>
      <c r="CA343" s="113">
        <v>51.1</v>
      </c>
      <c r="CB343" s="113">
        <v>100</v>
      </c>
      <c r="CC343" s="113"/>
      <c r="CD343" s="113" t="s">
        <v>78</v>
      </c>
      <c r="CE343" s="113"/>
      <c r="CF343" s="113"/>
      <c r="CG343" s="186" t="s">
        <v>80</v>
      </c>
      <c r="CH343" s="186"/>
      <c r="CI343" s="113">
        <v>10</v>
      </c>
      <c r="CJ343" s="113" t="s">
        <v>129</v>
      </c>
      <c r="CK343" s="173">
        <v>0</v>
      </c>
    </row>
    <row r="344" spans="1:89" x14ac:dyDescent="0.2">
      <c r="A344" s="184">
        <v>349</v>
      </c>
      <c r="B344" s="36">
        <v>349</v>
      </c>
      <c r="C344" t="s">
        <v>1113</v>
      </c>
      <c r="D344" s="185" t="s">
        <v>1114</v>
      </c>
      <c r="E344" s="186">
        <v>4</v>
      </c>
      <c r="F344" s="187" t="s">
        <v>110</v>
      </c>
      <c r="G344" s="187" t="s">
        <v>111</v>
      </c>
      <c r="H344" s="187"/>
      <c r="I344" s="188" t="s">
        <v>115</v>
      </c>
      <c r="J344" s="188" t="s">
        <v>337</v>
      </c>
      <c r="K344" s="188" t="s">
        <v>337</v>
      </c>
      <c r="L344" s="188" t="s">
        <v>337</v>
      </c>
      <c r="M344" s="188" t="s">
        <v>337</v>
      </c>
      <c r="N344" s="188" t="s">
        <v>337</v>
      </c>
      <c r="O344" s="188" t="s">
        <v>337</v>
      </c>
      <c r="P344" s="189">
        <v>44259</v>
      </c>
      <c r="Q344" s="189" t="s">
        <v>88</v>
      </c>
      <c r="R344" s="194" t="s">
        <v>1115</v>
      </c>
      <c r="S344" s="190">
        <v>4</v>
      </c>
      <c r="T344" s="113" t="s">
        <v>98</v>
      </c>
      <c r="U344" s="113">
        <v>105</v>
      </c>
      <c r="V344" s="113">
        <v>18</v>
      </c>
      <c r="W344" s="113">
        <v>16.3</v>
      </c>
      <c r="X344" s="113"/>
      <c r="Y344" s="113"/>
      <c r="Z344" s="191">
        <v>0.83333333333333337</v>
      </c>
      <c r="AA344" s="191">
        <v>0.32222222222222224</v>
      </c>
      <c r="AB344" s="113">
        <v>679.5</v>
      </c>
      <c r="AC344" s="113">
        <v>644</v>
      </c>
      <c r="AD344" s="113">
        <v>95</v>
      </c>
      <c r="AE344" s="113">
        <v>35.5</v>
      </c>
      <c r="AF344" s="113"/>
      <c r="AG344" s="192">
        <v>25</v>
      </c>
      <c r="AH344" s="192">
        <v>83.5</v>
      </c>
      <c r="AI344" s="192">
        <v>8.6</v>
      </c>
      <c r="AJ344" s="192">
        <v>2.2999999999999998</v>
      </c>
      <c r="AK344" s="192">
        <v>54.7</v>
      </c>
      <c r="AL344" s="192">
        <v>17.100000000000001</v>
      </c>
      <c r="AM344" s="192">
        <v>25.9</v>
      </c>
      <c r="AN344" s="192">
        <v>62</v>
      </c>
      <c r="AO344" s="192">
        <v>16</v>
      </c>
      <c r="AP344" s="193">
        <v>1.4</v>
      </c>
      <c r="AQ344" s="192">
        <v>199</v>
      </c>
      <c r="AR344" s="192">
        <v>18.5</v>
      </c>
      <c r="AS344" s="113">
        <v>87.9</v>
      </c>
      <c r="AT344" s="113">
        <v>71.800000000000011</v>
      </c>
      <c r="AU344" s="98">
        <v>1.4906832298136645</v>
      </c>
      <c r="AV344" s="98">
        <v>1.6211180124223603</v>
      </c>
      <c r="AW344" s="113">
        <v>40</v>
      </c>
      <c r="AX344" s="113">
        <v>3.5</v>
      </c>
      <c r="AY344" s="113">
        <v>2</v>
      </c>
      <c r="AZ344" s="113">
        <v>42</v>
      </c>
      <c r="BA344" s="113">
        <v>2</v>
      </c>
      <c r="BB344" s="113">
        <v>22</v>
      </c>
      <c r="BC344" s="113">
        <v>45</v>
      </c>
      <c r="BD344" s="113">
        <v>111</v>
      </c>
      <c r="BE344" s="173">
        <v>10.5</v>
      </c>
      <c r="BF344" s="113">
        <v>13.1</v>
      </c>
      <c r="BG344" s="113">
        <v>10.3</v>
      </c>
      <c r="BH344" s="113">
        <v>11.9</v>
      </c>
      <c r="BI344" s="113">
        <v>9.8000000000000007</v>
      </c>
      <c r="BJ344" s="113">
        <v>8.6999999999999993</v>
      </c>
      <c r="BK344" s="113">
        <v>12.2</v>
      </c>
      <c r="BL344" s="113">
        <v>5</v>
      </c>
      <c r="BM344" s="113">
        <v>74</v>
      </c>
      <c r="BN344" s="113">
        <v>6.9</v>
      </c>
      <c r="BO344" s="113">
        <v>72</v>
      </c>
      <c r="BP344" s="113">
        <v>96.8</v>
      </c>
      <c r="BQ344" s="113">
        <v>0.1</v>
      </c>
      <c r="BR344" s="113">
        <v>89</v>
      </c>
      <c r="BS344" s="113">
        <v>131</v>
      </c>
      <c r="BT344" s="113">
        <v>70</v>
      </c>
      <c r="BU344" s="113">
        <v>50.8</v>
      </c>
      <c r="BV344" s="113">
        <v>32.5</v>
      </c>
      <c r="BW344" s="113">
        <v>14.4</v>
      </c>
      <c r="BX344" s="113">
        <v>4.5999999999999996</v>
      </c>
      <c r="BY344" s="113">
        <v>95.5</v>
      </c>
      <c r="BZ344" s="113">
        <v>95.5</v>
      </c>
      <c r="CA344" s="113">
        <v>95.6</v>
      </c>
      <c r="CB344" s="113">
        <v>100</v>
      </c>
      <c r="CC344" s="113"/>
      <c r="CD344" s="113"/>
      <c r="CE344" s="113"/>
      <c r="CF344" s="113"/>
      <c r="CG344" s="186"/>
      <c r="CH344" s="186"/>
      <c r="CI344" s="113">
        <v>10</v>
      </c>
      <c r="CJ344" s="113">
        <v>10</v>
      </c>
      <c r="CK344" s="173">
        <v>0</v>
      </c>
    </row>
    <row r="345" spans="1:89" x14ac:dyDescent="0.2">
      <c r="A345" s="184">
        <v>350</v>
      </c>
      <c r="B345" s="36">
        <v>350</v>
      </c>
      <c r="C345" t="s">
        <v>1116</v>
      </c>
      <c r="D345" s="185" t="s">
        <v>1117</v>
      </c>
      <c r="E345" s="186">
        <v>9</v>
      </c>
      <c r="F345" s="187" t="s">
        <v>110</v>
      </c>
      <c r="G345" s="187" t="s">
        <v>111</v>
      </c>
      <c r="H345" s="187"/>
      <c r="I345" s="188" t="s">
        <v>87</v>
      </c>
      <c r="J345" s="188" t="s">
        <v>93</v>
      </c>
      <c r="K345" s="188" t="s">
        <v>235</v>
      </c>
      <c r="L345" s="188" t="s">
        <v>95</v>
      </c>
      <c r="M345" s="188" t="s">
        <v>337</v>
      </c>
      <c r="N345" s="188" t="s">
        <v>337</v>
      </c>
      <c r="O345" s="188" t="s">
        <v>337</v>
      </c>
      <c r="P345" s="189">
        <v>44258</v>
      </c>
      <c r="Q345" s="189" t="s">
        <v>88</v>
      </c>
      <c r="R345" s="194" t="s">
        <v>1118</v>
      </c>
      <c r="S345" s="190">
        <v>9</v>
      </c>
      <c r="T345" s="113" t="s">
        <v>98</v>
      </c>
      <c r="U345" s="113">
        <v>143</v>
      </c>
      <c r="V345" s="113">
        <v>35</v>
      </c>
      <c r="W345" s="113">
        <v>17.100000000000001</v>
      </c>
      <c r="X345" s="113"/>
      <c r="Y345" s="113"/>
      <c r="Z345" s="191">
        <v>0.88541666666666663</v>
      </c>
      <c r="AA345" s="191">
        <v>0.34930555555555554</v>
      </c>
      <c r="AB345" s="113">
        <v>591.5</v>
      </c>
      <c r="AC345" s="113">
        <v>581</v>
      </c>
      <c r="AD345" s="113">
        <v>98</v>
      </c>
      <c r="AE345" s="113">
        <v>10.5</v>
      </c>
      <c r="AF345" s="113"/>
      <c r="AG345" s="192">
        <v>77</v>
      </c>
      <c r="AH345" s="192">
        <v>74</v>
      </c>
      <c r="AI345" s="192">
        <v>13.1</v>
      </c>
      <c r="AJ345" s="192">
        <v>2.8</v>
      </c>
      <c r="AK345" s="192">
        <v>52.9</v>
      </c>
      <c r="AL345" s="192">
        <v>20.100000000000001</v>
      </c>
      <c r="AM345" s="192">
        <v>24.2</v>
      </c>
      <c r="AN345" s="192">
        <v>62</v>
      </c>
      <c r="AO345" s="192">
        <v>15</v>
      </c>
      <c r="AP345" s="193">
        <v>1.5</v>
      </c>
      <c r="AQ345" s="192">
        <v>91</v>
      </c>
      <c r="AR345" s="192">
        <v>9.4</v>
      </c>
      <c r="AS345" s="113">
        <v>86.2</v>
      </c>
      <c r="AT345" s="113">
        <v>73</v>
      </c>
      <c r="AU345" s="98">
        <v>1.5490533562822719</v>
      </c>
      <c r="AV345" s="98">
        <v>1.7039586919104992</v>
      </c>
      <c r="AW345" s="113">
        <v>10</v>
      </c>
      <c r="AX345" s="113">
        <v>0.9</v>
      </c>
      <c r="AY345" s="113">
        <v>0.7</v>
      </c>
      <c r="AZ345" s="113">
        <v>4</v>
      </c>
      <c r="BA345" s="113">
        <v>1</v>
      </c>
      <c r="BB345" s="113">
        <v>1</v>
      </c>
      <c r="BC345" s="113">
        <v>24</v>
      </c>
      <c r="BD345" s="113">
        <v>30</v>
      </c>
      <c r="BE345" s="173">
        <v>13.6</v>
      </c>
      <c r="BF345" s="113">
        <v>15.8</v>
      </c>
      <c r="BG345" s="113">
        <v>3.1</v>
      </c>
      <c r="BH345" s="113">
        <v>2.6</v>
      </c>
      <c r="BI345" s="113">
        <v>3.3</v>
      </c>
      <c r="BJ345" s="113">
        <v>3.1</v>
      </c>
      <c r="BK345" s="113">
        <v>3.1</v>
      </c>
      <c r="BL345" s="113">
        <v>2.4</v>
      </c>
      <c r="BM345" s="113">
        <v>13</v>
      </c>
      <c r="BN345" s="113">
        <v>1.3</v>
      </c>
      <c r="BO345" s="113">
        <v>82</v>
      </c>
      <c r="BP345" s="113">
        <v>97.8</v>
      </c>
      <c r="BQ345" s="113">
        <v>0</v>
      </c>
      <c r="BR345" s="113">
        <v>73</v>
      </c>
      <c r="BS345" s="113">
        <v>118</v>
      </c>
      <c r="BT345" s="113">
        <v>50</v>
      </c>
      <c r="BU345" s="113">
        <v>49.4</v>
      </c>
      <c r="BV345" s="113">
        <v>16.3</v>
      </c>
      <c r="BW345" s="113">
        <v>5.5</v>
      </c>
      <c r="BX345" s="113">
        <v>3.5</v>
      </c>
      <c r="BY345" s="113">
        <v>94.4</v>
      </c>
      <c r="BZ345" s="113">
        <v>99.8</v>
      </c>
      <c r="CA345" s="113">
        <v>94.4</v>
      </c>
      <c r="CB345" s="113">
        <v>100</v>
      </c>
      <c r="CC345" s="113"/>
      <c r="CD345" s="113"/>
      <c r="CE345" s="113"/>
      <c r="CF345" s="113"/>
      <c r="CG345" s="186"/>
      <c r="CH345" s="186"/>
      <c r="CI345" s="113">
        <v>3</v>
      </c>
      <c r="CJ345" s="113">
        <v>10</v>
      </c>
      <c r="CK345" s="113">
        <v>0</v>
      </c>
    </row>
    <row r="346" spans="1:89" x14ac:dyDescent="0.2">
      <c r="A346" s="184">
        <v>352</v>
      </c>
      <c r="B346" s="36">
        <v>352</v>
      </c>
      <c r="C346" t="s">
        <v>1119</v>
      </c>
      <c r="D346" s="185" t="s">
        <v>1120</v>
      </c>
      <c r="E346" s="186">
        <v>4</v>
      </c>
      <c r="F346" s="187" t="s">
        <v>110</v>
      </c>
      <c r="G346" s="187" t="s">
        <v>111</v>
      </c>
      <c r="H346" s="187"/>
      <c r="I346" s="188" t="s">
        <v>96</v>
      </c>
      <c r="J346" s="188" t="s">
        <v>235</v>
      </c>
      <c r="K346" s="188" t="s">
        <v>93</v>
      </c>
      <c r="L346" s="188" t="s">
        <v>337</v>
      </c>
      <c r="M346" s="188" t="s">
        <v>337</v>
      </c>
      <c r="N346" s="188" t="s">
        <v>337</v>
      </c>
      <c r="O346" s="188" t="s">
        <v>337</v>
      </c>
      <c r="P346" s="189">
        <v>44256</v>
      </c>
      <c r="Q346" s="189" t="s">
        <v>88</v>
      </c>
      <c r="R346" s="194" t="s">
        <v>1121</v>
      </c>
      <c r="S346" s="190">
        <v>4</v>
      </c>
      <c r="T346" s="113" t="s">
        <v>90</v>
      </c>
      <c r="U346" s="113">
        <v>105</v>
      </c>
      <c r="V346" s="113">
        <v>17</v>
      </c>
      <c r="W346" s="113">
        <v>15.4</v>
      </c>
      <c r="X346" s="113"/>
      <c r="Y346" s="113"/>
      <c r="Z346" s="191">
        <v>0.86388888888888893</v>
      </c>
      <c r="AA346" s="191">
        <v>0.33819444444444446</v>
      </c>
      <c r="AB346" s="113">
        <v>682.5</v>
      </c>
      <c r="AC346" s="113">
        <v>607.5</v>
      </c>
      <c r="AD346" s="113">
        <v>89</v>
      </c>
      <c r="AE346" s="113">
        <v>75</v>
      </c>
      <c r="AF346" s="113"/>
      <c r="AG346" s="192">
        <v>69</v>
      </c>
      <c r="AH346" s="192">
        <v>198</v>
      </c>
      <c r="AI346" s="192">
        <v>11</v>
      </c>
      <c r="AJ346" s="192">
        <v>1.4</v>
      </c>
      <c r="AK346" s="192">
        <v>56</v>
      </c>
      <c r="AL346" s="192">
        <v>19.399999999999999</v>
      </c>
      <c r="AM346" s="192">
        <v>23.2</v>
      </c>
      <c r="AN346" s="192">
        <v>41</v>
      </c>
      <c r="AO346" s="192">
        <v>9</v>
      </c>
      <c r="AP346" s="193">
        <v>0.8</v>
      </c>
      <c r="AQ346" s="192">
        <v>138</v>
      </c>
      <c r="AR346" s="192">
        <v>13.6</v>
      </c>
      <c r="AS346" s="113">
        <v>64.2</v>
      </c>
      <c r="AT346" s="113">
        <v>75.400000000000006</v>
      </c>
      <c r="AU346" s="98">
        <v>0.88888888888888884</v>
      </c>
      <c r="AV346" s="98">
        <v>0.96790123456790123</v>
      </c>
      <c r="AW346" s="113">
        <v>57</v>
      </c>
      <c r="AX346" s="113">
        <v>5.6</v>
      </c>
      <c r="AY346" s="113">
        <v>2.4</v>
      </c>
      <c r="AZ346" s="113">
        <v>10</v>
      </c>
      <c r="BA346" s="113">
        <v>1</v>
      </c>
      <c r="BB346" s="113">
        <v>26</v>
      </c>
      <c r="BC346" s="113">
        <v>38</v>
      </c>
      <c r="BD346" s="113">
        <v>75</v>
      </c>
      <c r="BE346" s="173">
        <v>12.9</v>
      </c>
      <c r="BF346" s="113">
        <v>17.2</v>
      </c>
      <c r="BG346" s="113">
        <v>7.4</v>
      </c>
      <c r="BH346" s="113">
        <v>6.8</v>
      </c>
      <c r="BI346" s="113">
        <v>7.6</v>
      </c>
      <c r="BJ346" s="113">
        <v>4.5</v>
      </c>
      <c r="BK346" s="113">
        <v>10.5</v>
      </c>
      <c r="BL346" s="113">
        <v>6.1</v>
      </c>
      <c r="BM346" s="113">
        <v>22</v>
      </c>
      <c r="BN346" s="113">
        <v>2.2000000000000002</v>
      </c>
      <c r="BO346" s="113">
        <v>91</v>
      </c>
      <c r="BP346" s="113">
        <v>98</v>
      </c>
      <c r="BQ346" s="113">
        <v>0</v>
      </c>
      <c r="BR346" s="113">
        <v>84</v>
      </c>
      <c r="BS346" s="113">
        <v>123</v>
      </c>
      <c r="BT346" s="113">
        <v>65</v>
      </c>
      <c r="BU346" s="113">
        <v>91.1</v>
      </c>
      <c r="BV346" s="113">
        <v>27.6</v>
      </c>
      <c r="BW346" s="113">
        <v>3.6</v>
      </c>
      <c r="BX346" s="113">
        <v>4.5</v>
      </c>
      <c r="BY346" s="113">
        <v>99.8</v>
      </c>
      <c r="BZ346" s="113">
        <v>99.8</v>
      </c>
      <c r="CA346" s="113">
        <v>100</v>
      </c>
      <c r="CB346" s="113">
        <v>100</v>
      </c>
      <c r="CC346" s="113"/>
      <c r="CD346" s="113"/>
      <c r="CE346" s="113"/>
      <c r="CF346" s="113"/>
      <c r="CG346" s="186"/>
      <c r="CH346" s="186"/>
      <c r="CI346" s="113">
        <v>10</v>
      </c>
      <c r="CJ346" s="113" t="s">
        <v>129</v>
      </c>
      <c r="CK346" s="173">
        <v>0</v>
      </c>
    </row>
    <row r="347" spans="1:89" x14ac:dyDescent="0.2">
      <c r="A347" s="184">
        <v>353</v>
      </c>
      <c r="B347" s="36">
        <v>353</v>
      </c>
      <c r="C347" t="s">
        <v>1122</v>
      </c>
      <c r="D347" s="185" t="s">
        <v>1123</v>
      </c>
      <c r="E347" s="186">
        <v>11</v>
      </c>
      <c r="F347" s="187" t="s">
        <v>110</v>
      </c>
      <c r="G347" s="187" t="s">
        <v>111</v>
      </c>
      <c r="H347" s="187"/>
      <c r="I347" s="188" t="s">
        <v>94</v>
      </c>
      <c r="J347" s="188" t="s">
        <v>115</v>
      </c>
      <c r="K347" s="188" t="s">
        <v>200</v>
      </c>
      <c r="L347" s="188" t="s">
        <v>235</v>
      </c>
      <c r="M347" s="188" t="s">
        <v>337</v>
      </c>
      <c r="N347" s="188" t="s">
        <v>337</v>
      </c>
      <c r="O347" s="188" t="s">
        <v>337</v>
      </c>
      <c r="P347" s="189">
        <v>44254</v>
      </c>
      <c r="Q347" s="189" t="s">
        <v>88</v>
      </c>
      <c r="R347" s="194" t="s">
        <v>1124</v>
      </c>
      <c r="S347" s="190">
        <v>11</v>
      </c>
      <c r="T347" s="113" t="s">
        <v>98</v>
      </c>
      <c r="U347" s="113">
        <v>147</v>
      </c>
      <c r="V347" s="113">
        <v>34</v>
      </c>
      <c r="W347" s="113">
        <v>15.7</v>
      </c>
      <c r="X347" s="113"/>
      <c r="Y347" s="113"/>
      <c r="Z347" s="191">
        <v>0.92361111111111116</v>
      </c>
      <c r="AA347" s="191">
        <v>0.29652777777777778</v>
      </c>
      <c r="AB347" s="113">
        <v>537.1</v>
      </c>
      <c r="AC347" s="113">
        <v>465.5</v>
      </c>
      <c r="AD347" s="113">
        <v>87</v>
      </c>
      <c r="AE347" s="113">
        <v>71.599999999999994</v>
      </c>
      <c r="AF347" s="113"/>
      <c r="AG347" s="192">
        <v>17.5</v>
      </c>
      <c r="AH347" s="192">
        <v>256.5</v>
      </c>
      <c r="AI347" s="192">
        <v>13.3</v>
      </c>
      <c r="AJ347" s="192">
        <v>3.4</v>
      </c>
      <c r="AK347" s="192">
        <v>39</v>
      </c>
      <c r="AL347" s="192">
        <v>33.9</v>
      </c>
      <c r="AM347" s="192">
        <v>23.6</v>
      </c>
      <c r="AN347" s="192">
        <v>57</v>
      </c>
      <c r="AO347" s="192">
        <v>17</v>
      </c>
      <c r="AP347" s="193">
        <v>1.9</v>
      </c>
      <c r="AQ347" s="192">
        <v>67</v>
      </c>
      <c r="AR347" s="192">
        <v>8.6</v>
      </c>
      <c r="AS347" s="113">
        <v>80.599999999999994</v>
      </c>
      <c r="AT347" s="113">
        <v>72.900000000000006</v>
      </c>
      <c r="AU347" s="98">
        <v>2.1911922663802361</v>
      </c>
      <c r="AV347" s="98">
        <v>2.4360902255639099</v>
      </c>
      <c r="AW347" s="113">
        <v>26</v>
      </c>
      <c r="AX347" s="113">
        <v>3.2</v>
      </c>
      <c r="AY347" s="113">
        <v>0</v>
      </c>
      <c r="AZ347" s="113">
        <v>2</v>
      </c>
      <c r="BA347" s="113">
        <v>2</v>
      </c>
      <c r="BB347" s="113">
        <v>8</v>
      </c>
      <c r="BC347" s="113">
        <v>49</v>
      </c>
      <c r="BD347" s="113">
        <v>61</v>
      </c>
      <c r="BE347" s="173">
        <v>16.100000000000001</v>
      </c>
      <c r="BF347" s="113">
        <v>37</v>
      </c>
      <c r="BG347" s="113">
        <v>7.9</v>
      </c>
      <c r="BH347" s="113">
        <v>4.9000000000000004</v>
      </c>
      <c r="BI347" s="113">
        <v>8.8000000000000007</v>
      </c>
      <c r="BJ347" s="113">
        <v>4.8</v>
      </c>
      <c r="BK347" s="113">
        <v>11.3</v>
      </c>
      <c r="BL347" s="113">
        <v>5.9</v>
      </c>
      <c r="BM347" s="113">
        <v>30</v>
      </c>
      <c r="BN347" s="113">
        <v>3.9</v>
      </c>
      <c r="BO347" s="113">
        <v>91</v>
      </c>
      <c r="BP347" s="113">
        <v>96.2</v>
      </c>
      <c r="BQ347" s="113">
        <v>0</v>
      </c>
      <c r="BR347" s="113">
        <v>75</v>
      </c>
      <c r="BS347" s="113">
        <v>112</v>
      </c>
      <c r="BT347" s="113">
        <v>58</v>
      </c>
      <c r="BU347" s="113">
        <v>174.9</v>
      </c>
      <c r="BV347" s="113">
        <v>21.4</v>
      </c>
      <c r="BW347" s="113">
        <v>14.9</v>
      </c>
      <c r="BX347" s="113">
        <v>3.5</v>
      </c>
      <c r="BY347" s="113">
        <v>99.9</v>
      </c>
      <c r="BZ347" s="113">
        <v>99.9</v>
      </c>
      <c r="CA347" s="113">
        <v>100</v>
      </c>
      <c r="CB347" s="113">
        <v>100</v>
      </c>
      <c r="CC347" s="113"/>
      <c r="CD347" s="113"/>
      <c r="CE347" s="113"/>
      <c r="CF347" s="113"/>
      <c r="CG347" s="186"/>
      <c r="CH347" s="186"/>
      <c r="CI347" s="113">
        <v>8</v>
      </c>
      <c r="CJ347" s="113">
        <v>8</v>
      </c>
      <c r="CK347" s="113">
        <v>10</v>
      </c>
    </row>
    <row r="348" spans="1:89" x14ac:dyDescent="0.2">
      <c r="A348" s="184">
        <v>354</v>
      </c>
      <c r="B348" s="36">
        <v>354</v>
      </c>
      <c r="C348" t="s">
        <v>1125</v>
      </c>
      <c r="D348" s="185" t="s">
        <v>1126</v>
      </c>
      <c r="E348" s="186">
        <v>5</v>
      </c>
      <c r="F348" s="187" t="s">
        <v>110</v>
      </c>
      <c r="G348" s="187" t="s">
        <v>111</v>
      </c>
      <c r="H348" s="187"/>
      <c r="I348" s="188" t="s">
        <v>93</v>
      </c>
      <c r="J348" s="188" t="s">
        <v>115</v>
      </c>
      <c r="K348" s="188" t="s">
        <v>337</v>
      </c>
      <c r="L348" s="188" t="s">
        <v>337</v>
      </c>
      <c r="M348" s="188" t="s">
        <v>337</v>
      </c>
      <c r="N348" s="188" t="s">
        <v>337</v>
      </c>
      <c r="O348" s="188" t="s">
        <v>337</v>
      </c>
      <c r="P348" s="189">
        <v>44244</v>
      </c>
      <c r="Q348" s="189" t="s">
        <v>88</v>
      </c>
      <c r="R348" s="194" t="s">
        <v>1127</v>
      </c>
      <c r="S348" s="190">
        <v>5</v>
      </c>
      <c r="T348" s="113" t="s">
        <v>90</v>
      </c>
      <c r="U348" s="113">
        <v>103</v>
      </c>
      <c r="V348" s="113">
        <v>25</v>
      </c>
      <c r="W348" s="113">
        <v>23.6</v>
      </c>
      <c r="X348" s="113"/>
      <c r="Y348" s="113"/>
      <c r="Z348" s="191">
        <v>0.90347222222222223</v>
      </c>
      <c r="AA348" s="191">
        <v>0.3354166666666667</v>
      </c>
      <c r="AB348" s="113">
        <v>621.5</v>
      </c>
      <c r="AC348" s="113">
        <v>610.5</v>
      </c>
      <c r="AD348" s="113">
        <v>98</v>
      </c>
      <c r="AE348" s="113">
        <v>11</v>
      </c>
      <c r="AF348" s="113"/>
      <c r="AG348" s="192">
        <v>0</v>
      </c>
      <c r="AH348" s="192">
        <v>160</v>
      </c>
      <c r="AI348" s="192">
        <v>1.8</v>
      </c>
      <c r="AJ348" s="192">
        <v>2.7</v>
      </c>
      <c r="AK348" s="192">
        <v>55.8</v>
      </c>
      <c r="AL348" s="192">
        <v>22.7</v>
      </c>
      <c r="AM348" s="192">
        <v>18.8</v>
      </c>
      <c r="AN348" s="192">
        <v>65</v>
      </c>
      <c r="AO348" s="192">
        <v>15</v>
      </c>
      <c r="AP348" s="193">
        <v>1.4</v>
      </c>
      <c r="AQ348" s="192">
        <v>154</v>
      </c>
      <c r="AR348" s="192">
        <v>15.1</v>
      </c>
      <c r="AS348" s="113">
        <v>83.8</v>
      </c>
      <c r="AT348" s="113">
        <v>78.5</v>
      </c>
      <c r="AU348" s="98">
        <v>1.4742014742014742</v>
      </c>
      <c r="AV348" s="98">
        <v>1.6117936117936116</v>
      </c>
      <c r="AW348" s="113">
        <v>13</v>
      </c>
      <c r="AX348" s="113">
        <v>1.3</v>
      </c>
      <c r="AY348" s="113">
        <v>0.6</v>
      </c>
      <c r="AZ348" s="113">
        <v>4</v>
      </c>
      <c r="BA348" s="113">
        <v>0</v>
      </c>
      <c r="BB348" s="113">
        <v>8</v>
      </c>
      <c r="BC348" s="113">
        <v>78</v>
      </c>
      <c r="BD348" s="113">
        <v>90</v>
      </c>
      <c r="BE348" s="173">
        <v>10.199999999999999</v>
      </c>
      <c r="BF348" s="113">
        <v>15.9</v>
      </c>
      <c r="BG348" s="113">
        <v>8.8000000000000007</v>
      </c>
      <c r="BH348" s="113">
        <v>10.4</v>
      </c>
      <c r="BI348" s="113">
        <v>8.5</v>
      </c>
      <c r="BJ348" s="113">
        <v>8.9</v>
      </c>
      <c r="BK348" s="113">
        <v>8.8000000000000007</v>
      </c>
      <c r="BL348" s="113">
        <v>7.1</v>
      </c>
      <c r="BM348" s="113">
        <v>35</v>
      </c>
      <c r="BN348" s="113">
        <v>3.4</v>
      </c>
      <c r="BO348" s="113">
        <v>89</v>
      </c>
      <c r="BP348" s="113">
        <v>94</v>
      </c>
      <c r="BQ348" s="113">
        <v>0</v>
      </c>
      <c r="BR348" s="113">
        <v>84</v>
      </c>
      <c r="BS348" s="113">
        <v>135</v>
      </c>
      <c r="BT348" s="113">
        <v>66</v>
      </c>
      <c r="BU348" s="113">
        <v>265.5</v>
      </c>
      <c r="BV348" s="113">
        <v>50.7</v>
      </c>
      <c r="BW348" s="113">
        <v>39.700000000000003</v>
      </c>
      <c r="BX348" s="113">
        <v>3.5</v>
      </c>
      <c r="BY348" s="113">
        <v>88.7</v>
      </c>
      <c r="BZ348" s="113">
        <v>100</v>
      </c>
      <c r="CA348" s="113">
        <v>88.7</v>
      </c>
      <c r="CB348" s="113">
        <v>100</v>
      </c>
      <c r="CC348" s="113"/>
      <c r="CD348" s="113"/>
      <c r="CE348" s="113"/>
      <c r="CF348" s="113"/>
      <c r="CG348" s="186"/>
      <c r="CH348" s="186"/>
      <c r="CI348" s="113">
        <v>8</v>
      </c>
      <c r="CJ348" s="113">
        <v>10</v>
      </c>
      <c r="CK348" s="173">
        <v>0</v>
      </c>
    </row>
    <row r="349" spans="1:89" x14ac:dyDescent="0.2">
      <c r="A349" s="184">
        <v>355</v>
      </c>
      <c r="B349" s="36">
        <v>355</v>
      </c>
      <c r="C349" t="s">
        <v>1128</v>
      </c>
      <c r="D349" s="185" t="s">
        <v>1129</v>
      </c>
      <c r="E349" s="186">
        <v>11</v>
      </c>
      <c r="F349" s="187" t="s">
        <v>110</v>
      </c>
      <c r="G349" s="187" t="s">
        <v>111</v>
      </c>
      <c r="H349" s="187"/>
      <c r="I349" s="188" t="s">
        <v>235</v>
      </c>
      <c r="J349" s="188" t="s">
        <v>115</v>
      </c>
      <c r="K349" s="188" t="s">
        <v>96</v>
      </c>
      <c r="L349" s="188" t="s">
        <v>139</v>
      </c>
      <c r="M349" s="188" t="s">
        <v>200</v>
      </c>
      <c r="N349" s="188" t="s">
        <v>337</v>
      </c>
      <c r="O349" s="188" t="s">
        <v>337</v>
      </c>
      <c r="P349" s="189">
        <v>44242</v>
      </c>
      <c r="Q349" s="189" t="s">
        <v>88</v>
      </c>
      <c r="R349" s="194" t="s">
        <v>1130</v>
      </c>
      <c r="S349" s="190">
        <v>11</v>
      </c>
      <c r="T349" s="113" t="s">
        <v>90</v>
      </c>
      <c r="U349" s="113">
        <v>143</v>
      </c>
      <c r="V349" s="113">
        <v>43</v>
      </c>
      <c r="W349" s="113">
        <v>21</v>
      </c>
      <c r="X349" s="113"/>
      <c r="Y349" s="113"/>
      <c r="Z349" s="191">
        <v>0.75</v>
      </c>
      <c r="AA349" s="191">
        <v>0.40486111111111112</v>
      </c>
      <c r="AB349" s="113">
        <v>942</v>
      </c>
      <c r="AC349" s="113">
        <v>849</v>
      </c>
      <c r="AD349" s="113">
        <v>90</v>
      </c>
      <c r="AE349" s="113">
        <v>93</v>
      </c>
      <c r="AF349" s="113"/>
      <c r="AG349" s="192">
        <v>0.8</v>
      </c>
      <c r="AH349" s="192">
        <v>271</v>
      </c>
      <c r="AI349" s="192">
        <v>9.9</v>
      </c>
      <c r="AJ349" s="192">
        <v>3.3</v>
      </c>
      <c r="AK349" s="192">
        <v>60.5</v>
      </c>
      <c r="AL349" s="192">
        <v>16.5</v>
      </c>
      <c r="AM349" s="192">
        <v>19.7</v>
      </c>
      <c r="AN349" s="192">
        <v>82</v>
      </c>
      <c r="AO349" s="192">
        <v>27</v>
      </c>
      <c r="AP349" s="193">
        <v>1.7</v>
      </c>
      <c r="AQ349" s="192">
        <v>295</v>
      </c>
      <c r="AR349" s="192">
        <v>20.8</v>
      </c>
      <c r="AS349" s="113">
        <v>101.7</v>
      </c>
      <c r="AT349" s="113">
        <v>77</v>
      </c>
      <c r="AU349" s="98">
        <v>1.9081272084805654</v>
      </c>
      <c r="AV349" s="98">
        <v>2.0282685512367493</v>
      </c>
      <c r="AW349" s="113">
        <v>23</v>
      </c>
      <c r="AX349" s="113">
        <v>0.8</v>
      </c>
      <c r="AY349" s="113">
        <v>0</v>
      </c>
      <c r="AZ349" s="113">
        <v>6</v>
      </c>
      <c r="BA349" s="113">
        <v>47</v>
      </c>
      <c r="BB349" s="113">
        <v>0</v>
      </c>
      <c r="BC349" s="113">
        <v>124</v>
      </c>
      <c r="BD349" s="113">
        <v>177</v>
      </c>
      <c r="BE349" s="173">
        <v>27.3</v>
      </c>
      <c r="BF349" s="113">
        <v>22.9</v>
      </c>
      <c r="BG349" s="113">
        <v>12.5</v>
      </c>
      <c r="BH349" s="113">
        <v>9.6999999999999993</v>
      </c>
      <c r="BI349" s="113">
        <v>13.2</v>
      </c>
      <c r="BJ349" s="113">
        <v>13</v>
      </c>
      <c r="BK349" s="113">
        <v>9.8000000000000007</v>
      </c>
      <c r="BL349" s="113">
        <v>0</v>
      </c>
      <c r="BM349" s="113">
        <v>17</v>
      </c>
      <c r="BN349" s="113">
        <v>1.2</v>
      </c>
      <c r="BO349" s="113">
        <v>84</v>
      </c>
      <c r="BP349" s="113">
        <v>97.5</v>
      </c>
      <c r="BQ349" s="113">
        <v>0.3</v>
      </c>
      <c r="BR349" s="113">
        <v>80</v>
      </c>
      <c r="BS349" s="113">
        <v>119</v>
      </c>
      <c r="BT349" s="113">
        <v>59</v>
      </c>
      <c r="BU349" s="113">
        <v>139.69999999999999</v>
      </c>
      <c r="BV349" s="113">
        <v>17.600000000000001</v>
      </c>
      <c r="BW349" s="113">
        <v>12.4</v>
      </c>
      <c r="BX349" s="113">
        <v>3.4</v>
      </c>
      <c r="BY349" s="113">
        <v>83.9</v>
      </c>
      <c r="BZ349" s="113">
        <v>83.9</v>
      </c>
      <c r="CA349" s="113">
        <v>87.1</v>
      </c>
      <c r="CB349" s="113">
        <v>87.3</v>
      </c>
      <c r="CC349" s="113"/>
      <c r="CD349" s="113"/>
      <c r="CE349" s="113"/>
      <c r="CF349" s="113"/>
      <c r="CG349" s="186"/>
      <c r="CH349" s="186"/>
      <c r="CI349" s="113">
        <v>10</v>
      </c>
      <c r="CJ349" s="113">
        <v>10</v>
      </c>
      <c r="CK349" s="173">
        <v>0</v>
      </c>
    </row>
    <row r="350" spans="1:89" x14ac:dyDescent="0.2">
      <c r="A350" s="184">
        <v>356</v>
      </c>
      <c r="B350" s="36">
        <v>356</v>
      </c>
      <c r="C350" t="s">
        <v>1131</v>
      </c>
      <c r="D350" s="185" t="s">
        <v>1132</v>
      </c>
      <c r="E350" s="186">
        <v>2</v>
      </c>
      <c r="F350" s="187"/>
      <c r="G350" s="187"/>
      <c r="H350" s="187"/>
      <c r="I350" s="188" t="s">
        <v>94</v>
      </c>
      <c r="J350" s="188" t="s">
        <v>96</v>
      </c>
      <c r="K350" s="188" t="s">
        <v>337</v>
      </c>
      <c r="L350" s="188" t="s">
        <v>337</v>
      </c>
      <c r="M350" s="188" t="s">
        <v>337</v>
      </c>
      <c r="N350" s="188" t="s">
        <v>337</v>
      </c>
      <c r="O350" s="188" t="s">
        <v>337</v>
      </c>
      <c r="P350" s="189">
        <v>44231</v>
      </c>
      <c r="Q350" s="189" t="s">
        <v>88</v>
      </c>
      <c r="R350" s="194" t="s">
        <v>1133</v>
      </c>
      <c r="S350" s="190">
        <v>2</v>
      </c>
      <c r="T350" s="113" t="s">
        <v>98</v>
      </c>
      <c r="U350" s="113">
        <v>99</v>
      </c>
      <c r="V350" s="113"/>
      <c r="W350" s="113"/>
      <c r="X350" s="113"/>
      <c r="Y350" s="113"/>
      <c r="Z350" s="191">
        <v>0.86597222222222225</v>
      </c>
      <c r="AA350" s="191">
        <v>0.22152777777777777</v>
      </c>
      <c r="AB350" s="113">
        <v>511.5</v>
      </c>
      <c r="AC350" s="113">
        <v>434.5</v>
      </c>
      <c r="AD350" s="113">
        <v>85</v>
      </c>
      <c r="AE350" s="113">
        <v>77</v>
      </c>
      <c r="AF350" s="113"/>
      <c r="AG350" s="192">
        <v>19.899999999999999</v>
      </c>
      <c r="AH350" s="192">
        <v>151.9</v>
      </c>
      <c r="AI350" s="192">
        <v>15</v>
      </c>
      <c r="AJ350" s="192">
        <v>9.8000000000000007</v>
      </c>
      <c r="AK350" s="192">
        <v>52.9</v>
      </c>
      <c r="AL350" s="192">
        <v>15.9</v>
      </c>
      <c r="AM350" s="192">
        <v>21.4</v>
      </c>
      <c r="AN350" s="192">
        <v>73</v>
      </c>
      <c r="AO350" s="192">
        <v>24</v>
      </c>
      <c r="AP350" s="193">
        <v>2.8</v>
      </c>
      <c r="AQ350" s="192">
        <v>91</v>
      </c>
      <c r="AR350" s="192">
        <v>12.6</v>
      </c>
      <c r="AS350" s="113">
        <v>94.4</v>
      </c>
      <c r="AT350" s="113">
        <v>68.8</v>
      </c>
      <c r="AU350" s="98">
        <v>3.3141542002301496</v>
      </c>
      <c r="AV350" s="98">
        <v>3.7008055235903337</v>
      </c>
      <c r="AW350" s="113">
        <v>71</v>
      </c>
      <c r="AX350" s="113">
        <v>9.8000000000000007</v>
      </c>
      <c r="AY350" s="113">
        <v>1</v>
      </c>
      <c r="AZ350" s="113">
        <v>9</v>
      </c>
      <c r="BA350" s="113">
        <v>14</v>
      </c>
      <c r="BB350" s="113">
        <v>3</v>
      </c>
      <c r="BC350" s="113">
        <v>65</v>
      </c>
      <c r="BD350" s="113">
        <v>91</v>
      </c>
      <c r="BE350" s="173">
        <v>10.7</v>
      </c>
      <c r="BF350" s="113">
        <v>21</v>
      </c>
      <c r="BG350" s="113">
        <v>12.6</v>
      </c>
      <c r="BH350" s="113">
        <v>28.4</v>
      </c>
      <c r="BI350" s="113">
        <v>8.3000000000000007</v>
      </c>
      <c r="BJ350" s="113">
        <v>12.4</v>
      </c>
      <c r="BK350" s="113">
        <v>12.3</v>
      </c>
      <c r="BL350" s="113">
        <v>5.7</v>
      </c>
      <c r="BM350" s="113">
        <v>68</v>
      </c>
      <c r="BN350" s="113">
        <v>9.4</v>
      </c>
      <c r="BO350" s="113">
        <v>80</v>
      </c>
      <c r="BP350" s="113">
        <v>96.9</v>
      </c>
      <c r="BQ350" s="113">
        <v>0.3</v>
      </c>
      <c r="BR350" s="113">
        <v>87</v>
      </c>
      <c r="BS350" s="113">
        <v>130</v>
      </c>
      <c r="BT350" s="113">
        <v>61</v>
      </c>
      <c r="BU350" s="113">
        <v>326.3</v>
      </c>
      <c r="BV350" s="113">
        <v>61</v>
      </c>
      <c r="BW350" s="113">
        <v>21.5</v>
      </c>
      <c r="BX350" s="113">
        <v>4.4000000000000004</v>
      </c>
      <c r="BY350" s="113">
        <v>99.9</v>
      </c>
      <c r="BZ350" s="113">
        <v>99.9</v>
      </c>
      <c r="CA350" s="113">
        <v>100</v>
      </c>
      <c r="CB350" s="113">
        <v>100</v>
      </c>
      <c r="CC350" s="113"/>
      <c r="CD350" s="113"/>
      <c r="CE350" s="113"/>
      <c r="CF350" s="113"/>
      <c r="CG350" s="186"/>
      <c r="CH350" s="186"/>
      <c r="CI350" s="113" t="s">
        <v>129</v>
      </c>
      <c r="CJ350" s="113" t="s">
        <v>129</v>
      </c>
      <c r="CK350" s="113" t="s">
        <v>129</v>
      </c>
    </row>
    <row r="351" spans="1:89" x14ac:dyDescent="0.2">
      <c r="A351" s="184">
        <v>357</v>
      </c>
      <c r="B351" s="36">
        <v>357</v>
      </c>
      <c r="C351" t="s">
        <v>1134</v>
      </c>
      <c r="D351" s="185" t="s">
        <v>1135</v>
      </c>
      <c r="E351" s="186">
        <v>16</v>
      </c>
      <c r="F351" s="187" t="s">
        <v>110</v>
      </c>
      <c r="G351" s="187" t="s">
        <v>111</v>
      </c>
      <c r="H351" s="187"/>
      <c r="I351" s="188" t="s">
        <v>87</v>
      </c>
      <c r="J351" s="188" t="s">
        <v>94</v>
      </c>
      <c r="K351" s="188" t="s">
        <v>200</v>
      </c>
      <c r="L351" s="188" t="s">
        <v>235</v>
      </c>
      <c r="M351" s="188" t="s">
        <v>337</v>
      </c>
      <c r="N351" s="188" t="s">
        <v>337</v>
      </c>
      <c r="O351" s="188" t="s">
        <v>337</v>
      </c>
      <c r="P351" s="189">
        <v>44230</v>
      </c>
      <c r="Q351" s="189" t="s">
        <v>88</v>
      </c>
      <c r="R351" s="194" t="s">
        <v>1136</v>
      </c>
      <c r="S351" s="190">
        <v>16</v>
      </c>
      <c r="T351" s="113" t="s">
        <v>98</v>
      </c>
      <c r="U351" s="113">
        <v>175</v>
      </c>
      <c r="V351" s="113">
        <v>55</v>
      </c>
      <c r="W351" s="113">
        <v>18</v>
      </c>
      <c r="X351" s="113"/>
      <c r="Y351" s="113"/>
      <c r="Z351" s="191">
        <v>0.79861111111111116</v>
      </c>
      <c r="AA351" s="191">
        <v>0.53680555555555554</v>
      </c>
      <c r="AB351" s="113">
        <v>1062.5</v>
      </c>
      <c r="AC351" s="113">
        <v>995.5</v>
      </c>
      <c r="AD351" s="113">
        <v>94</v>
      </c>
      <c r="AE351" s="113">
        <v>67</v>
      </c>
      <c r="AF351" s="113"/>
      <c r="AG351" s="192">
        <v>0.8</v>
      </c>
      <c r="AH351" s="192">
        <v>36.5</v>
      </c>
      <c r="AI351" s="192">
        <v>6.3</v>
      </c>
      <c r="AJ351" s="192">
        <v>3.1</v>
      </c>
      <c r="AK351" s="192">
        <v>53.5</v>
      </c>
      <c r="AL351" s="192">
        <v>16.399999999999999</v>
      </c>
      <c r="AM351" s="192">
        <v>27</v>
      </c>
      <c r="AN351" s="192">
        <v>101</v>
      </c>
      <c r="AO351" s="192">
        <v>22</v>
      </c>
      <c r="AP351" s="193">
        <v>1.2</v>
      </c>
      <c r="AQ351" s="192">
        <v>0</v>
      </c>
      <c r="AR351" s="192">
        <v>0</v>
      </c>
      <c r="AS351" s="113">
        <v>128</v>
      </c>
      <c r="AT351" s="113">
        <v>69.900000000000006</v>
      </c>
      <c r="AU351" s="98">
        <v>1.3259668508287292</v>
      </c>
      <c r="AV351" s="98">
        <v>1.3982923154193871</v>
      </c>
      <c r="AW351" s="113">
        <v>32</v>
      </c>
      <c r="AX351" s="113">
        <v>1</v>
      </c>
      <c r="AY351" s="113">
        <v>0</v>
      </c>
      <c r="AZ351" s="113">
        <v>12</v>
      </c>
      <c r="BA351" s="113">
        <v>15</v>
      </c>
      <c r="BB351" s="113">
        <v>1</v>
      </c>
      <c r="BC351" s="113">
        <v>97</v>
      </c>
      <c r="BD351" s="113">
        <v>125</v>
      </c>
      <c r="BE351" s="173">
        <v>14.8</v>
      </c>
      <c r="BF351" s="113">
        <v>22.7</v>
      </c>
      <c r="BG351" s="113">
        <v>7.5</v>
      </c>
      <c r="BH351" s="113">
        <v>3.3</v>
      </c>
      <c r="BI351" s="113">
        <v>9.1</v>
      </c>
      <c r="BJ351" s="113">
        <v>7.2</v>
      </c>
      <c r="BK351" s="113">
        <v>5.7</v>
      </c>
      <c r="BL351" s="113">
        <v>0</v>
      </c>
      <c r="BM351" s="113">
        <v>89</v>
      </c>
      <c r="BN351" s="113">
        <v>5.4</v>
      </c>
      <c r="BO351" s="113">
        <v>81</v>
      </c>
      <c r="BP351" s="113">
        <v>96.5</v>
      </c>
      <c r="BQ351" s="113">
        <v>0.1</v>
      </c>
      <c r="BR351" s="113">
        <v>61</v>
      </c>
      <c r="BS351" s="113">
        <v>116</v>
      </c>
      <c r="BT351" s="113">
        <v>46</v>
      </c>
      <c r="BU351" s="113">
        <v>313.3</v>
      </c>
      <c r="BV351" s="113">
        <v>59.6</v>
      </c>
      <c r="BW351" s="113">
        <v>12.9</v>
      </c>
      <c r="BX351" s="113">
        <v>3.5</v>
      </c>
      <c r="BY351" s="113">
        <v>73.2</v>
      </c>
      <c r="BZ351" s="113">
        <v>73.2</v>
      </c>
      <c r="CA351" s="113">
        <v>74.7</v>
      </c>
      <c r="CB351" s="113">
        <v>75</v>
      </c>
      <c r="CC351" s="113"/>
      <c r="CD351" s="113"/>
      <c r="CE351" s="113"/>
      <c r="CF351" s="113"/>
      <c r="CG351" s="186"/>
      <c r="CH351" s="186"/>
      <c r="CI351" s="113">
        <v>10</v>
      </c>
      <c r="CJ351" s="113">
        <v>10</v>
      </c>
      <c r="CK351" s="173">
        <v>0</v>
      </c>
    </row>
    <row r="352" spans="1:89" x14ac:dyDescent="0.2">
      <c r="A352" s="184">
        <v>358</v>
      </c>
      <c r="B352" s="36">
        <v>358</v>
      </c>
      <c r="C352" t="s">
        <v>1137</v>
      </c>
      <c r="D352" s="185" t="s">
        <v>1138</v>
      </c>
      <c r="E352" s="186">
        <v>9</v>
      </c>
      <c r="F352" s="187" t="s">
        <v>110</v>
      </c>
      <c r="G352" s="187" t="s">
        <v>111</v>
      </c>
      <c r="H352" s="187"/>
      <c r="I352" s="188" t="s">
        <v>95</v>
      </c>
      <c r="J352" s="188" t="s">
        <v>115</v>
      </c>
      <c r="K352" s="188" t="s">
        <v>235</v>
      </c>
      <c r="L352" s="188" t="s">
        <v>96</v>
      </c>
      <c r="M352" s="188" t="s">
        <v>337</v>
      </c>
      <c r="N352" s="188" t="s">
        <v>337</v>
      </c>
      <c r="O352" s="188" t="s">
        <v>337</v>
      </c>
      <c r="P352" s="189">
        <v>44229</v>
      </c>
      <c r="Q352" s="189" t="s">
        <v>88</v>
      </c>
      <c r="R352" s="194" t="s">
        <v>1139</v>
      </c>
      <c r="S352" s="190">
        <v>9</v>
      </c>
      <c r="T352" s="113" t="s">
        <v>98</v>
      </c>
      <c r="U352" s="113">
        <v>145</v>
      </c>
      <c r="V352" s="113">
        <v>44</v>
      </c>
      <c r="W352" s="113">
        <v>20.9</v>
      </c>
      <c r="X352" s="113"/>
      <c r="Y352" s="113"/>
      <c r="Z352" s="191">
        <v>0.875</v>
      </c>
      <c r="AA352" s="191">
        <v>0.32569444444444445</v>
      </c>
      <c r="AB352" s="113">
        <v>643.5</v>
      </c>
      <c r="AC352" s="113">
        <v>608</v>
      </c>
      <c r="AD352" s="113">
        <v>94</v>
      </c>
      <c r="AE352" s="113">
        <v>35.5</v>
      </c>
      <c r="AF352" s="113"/>
      <c r="AG352" s="192">
        <v>6</v>
      </c>
      <c r="AH352" s="192">
        <v>177</v>
      </c>
      <c r="AI352" s="192">
        <v>6.4</v>
      </c>
      <c r="AJ352" s="192">
        <v>10.8</v>
      </c>
      <c r="AK352" s="192">
        <v>45.2</v>
      </c>
      <c r="AL352" s="192">
        <v>21.8</v>
      </c>
      <c r="AM352" s="192">
        <v>22.2</v>
      </c>
      <c r="AN352" s="192">
        <v>131</v>
      </c>
      <c r="AO352" s="192">
        <v>37</v>
      </c>
      <c r="AP352" s="193">
        <v>3.4</v>
      </c>
      <c r="AQ352" s="192">
        <v>172</v>
      </c>
      <c r="AR352" s="192">
        <v>17</v>
      </c>
      <c r="AS352" s="113">
        <v>153.19999999999999</v>
      </c>
      <c r="AT352" s="113">
        <v>67</v>
      </c>
      <c r="AU352" s="98">
        <v>3.6513157894736841</v>
      </c>
      <c r="AV352" s="98">
        <v>3.986842105263158</v>
      </c>
      <c r="AW352" s="113">
        <v>48</v>
      </c>
      <c r="AX352" s="113">
        <v>4.5999999999999996</v>
      </c>
      <c r="AY352" s="113">
        <v>2.6</v>
      </c>
      <c r="AZ352" s="113">
        <v>3</v>
      </c>
      <c r="BA352" s="113">
        <v>1</v>
      </c>
      <c r="BB352" s="113">
        <v>8</v>
      </c>
      <c r="BC352" s="113">
        <v>44</v>
      </c>
      <c r="BD352" s="113">
        <v>56</v>
      </c>
      <c r="BE352" s="173">
        <v>9.1</v>
      </c>
      <c r="BF352" s="113">
        <v>13.2</v>
      </c>
      <c r="BG352" s="113">
        <v>5.5</v>
      </c>
      <c r="BH352" s="113">
        <v>7.6</v>
      </c>
      <c r="BI352" s="113">
        <v>4.9000000000000004</v>
      </c>
      <c r="BJ352" s="113">
        <v>5.6</v>
      </c>
      <c r="BK352" s="113">
        <v>5.4</v>
      </c>
      <c r="BL352" s="113">
        <v>4.8</v>
      </c>
      <c r="BM352" s="113">
        <v>13</v>
      </c>
      <c r="BN352" s="113">
        <v>1.3</v>
      </c>
      <c r="BO352" s="113">
        <v>90</v>
      </c>
      <c r="BP352" s="113">
        <v>96.2</v>
      </c>
      <c r="BQ352" s="113">
        <v>0</v>
      </c>
      <c r="BR352" s="113">
        <v>77</v>
      </c>
      <c r="BS352" s="113">
        <v>109</v>
      </c>
      <c r="BT352" s="113">
        <v>50</v>
      </c>
      <c r="BU352" s="113">
        <v>295.60000000000002</v>
      </c>
      <c r="BV352" s="113">
        <v>20.9</v>
      </c>
      <c r="BW352" s="113">
        <v>6.1</v>
      </c>
      <c r="BX352" s="113">
        <v>3.6</v>
      </c>
      <c r="BY352" s="113">
        <v>70.5</v>
      </c>
      <c r="BZ352" s="113">
        <v>70.5</v>
      </c>
      <c r="CA352" s="113">
        <v>100</v>
      </c>
      <c r="CB352" s="113">
        <v>100</v>
      </c>
      <c r="CC352" s="113"/>
      <c r="CD352" s="113"/>
      <c r="CE352" s="113"/>
      <c r="CF352" s="113"/>
      <c r="CG352" s="186"/>
      <c r="CH352" s="186"/>
      <c r="CI352" s="113">
        <v>10</v>
      </c>
      <c r="CJ352" s="113">
        <v>10</v>
      </c>
      <c r="CK352" s="113">
        <v>5</v>
      </c>
    </row>
    <row r="353" spans="1:89" x14ac:dyDescent="0.2">
      <c r="A353" s="184">
        <v>359</v>
      </c>
      <c r="B353" s="36">
        <v>359</v>
      </c>
      <c r="C353" t="s">
        <v>1140</v>
      </c>
      <c r="D353" s="185" t="s">
        <v>1141</v>
      </c>
      <c r="E353" s="186">
        <v>5</v>
      </c>
      <c r="F353" s="187" t="s">
        <v>110</v>
      </c>
      <c r="G353" s="187" t="s">
        <v>111</v>
      </c>
      <c r="H353" s="187"/>
      <c r="I353" s="188" t="s">
        <v>93</v>
      </c>
      <c r="J353" s="188" t="s">
        <v>95</v>
      </c>
      <c r="K353" s="188" t="s">
        <v>115</v>
      </c>
      <c r="L353" s="188" t="s">
        <v>337</v>
      </c>
      <c r="M353" s="188" t="s">
        <v>337</v>
      </c>
      <c r="N353" s="188" t="s">
        <v>337</v>
      </c>
      <c r="O353" s="188" t="s">
        <v>337</v>
      </c>
      <c r="P353" s="189">
        <v>44222</v>
      </c>
      <c r="Q353" s="189" t="s">
        <v>88</v>
      </c>
      <c r="R353" s="194" t="s">
        <v>1142</v>
      </c>
      <c r="S353" s="190">
        <v>5</v>
      </c>
      <c r="T353" s="113" t="s">
        <v>98</v>
      </c>
      <c r="U353" s="113">
        <v>115</v>
      </c>
      <c r="V353" s="113">
        <v>17</v>
      </c>
      <c r="W353" s="113">
        <v>12.9</v>
      </c>
      <c r="X353" s="113"/>
      <c r="Y353" s="113"/>
      <c r="Z353" s="191">
        <v>0.8305555555555556</v>
      </c>
      <c r="AA353" s="191">
        <v>0.28402777777777777</v>
      </c>
      <c r="AB353" s="113">
        <v>651.5</v>
      </c>
      <c r="AC353" s="113">
        <v>627.5</v>
      </c>
      <c r="AD353" s="113">
        <v>96</v>
      </c>
      <c r="AE353" s="113">
        <v>24</v>
      </c>
      <c r="AF353" s="113"/>
      <c r="AG353" s="192">
        <v>1.3</v>
      </c>
      <c r="AH353" s="192">
        <v>162</v>
      </c>
      <c r="AI353" s="192">
        <v>3.9</v>
      </c>
      <c r="AJ353" s="192">
        <v>5.3</v>
      </c>
      <c r="AK353" s="192">
        <v>58.9</v>
      </c>
      <c r="AL353" s="192">
        <v>18.600000000000001</v>
      </c>
      <c r="AM353" s="192">
        <v>17.100000000000001</v>
      </c>
      <c r="AN353" s="192">
        <v>81</v>
      </c>
      <c r="AO353" s="192">
        <v>31</v>
      </c>
      <c r="AP353" s="193">
        <v>2.9</v>
      </c>
      <c r="AQ353" s="192">
        <v>170</v>
      </c>
      <c r="AR353" s="192">
        <v>16.3</v>
      </c>
      <c r="AS353" s="113">
        <v>98.1</v>
      </c>
      <c r="AT353" s="113">
        <v>77.5</v>
      </c>
      <c r="AU353" s="98">
        <v>2.9641434262948207</v>
      </c>
      <c r="AV353" s="98">
        <v>3.2414342629482071</v>
      </c>
      <c r="AW353" s="113">
        <v>0</v>
      </c>
      <c r="AX353" s="113">
        <v>0</v>
      </c>
      <c r="AY353" s="113">
        <v>0</v>
      </c>
      <c r="AZ353" s="113">
        <v>3</v>
      </c>
      <c r="BA353" s="113">
        <v>3</v>
      </c>
      <c r="BB353" s="113">
        <v>11</v>
      </c>
      <c r="BC353" s="113">
        <v>30</v>
      </c>
      <c r="BD353" s="113">
        <v>47</v>
      </c>
      <c r="BE353" s="173">
        <v>10.9</v>
      </c>
      <c r="BF353" s="113">
        <v>15.7</v>
      </c>
      <c r="BG353" s="113">
        <v>4.5</v>
      </c>
      <c r="BH353" s="113">
        <v>5</v>
      </c>
      <c r="BI353" s="113">
        <v>4.4000000000000004</v>
      </c>
      <c r="BJ353" s="113">
        <v>4.5</v>
      </c>
      <c r="BK353" s="113"/>
      <c r="BL353" s="113">
        <v>4.2</v>
      </c>
      <c r="BM353" s="113">
        <v>14</v>
      </c>
      <c r="BN353" s="113">
        <v>1.3</v>
      </c>
      <c r="BO353" s="113">
        <v>91</v>
      </c>
      <c r="BP353" s="113">
        <v>96.7</v>
      </c>
      <c r="BQ353" s="113">
        <v>0</v>
      </c>
      <c r="BR353" s="113">
        <v>87</v>
      </c>
      <c r="BS353" s="113">
        <v>128</v>
      </c>
      <c r="BT353" s="113">
        <v>72</v>
      </c>
      <c r="BU353" s="113">
        <v>23.8</v>
      </c>
      <c r="BV353" s="113">
        <v>12.9</v>
      </c>
      <c r="BW353" s="113">
        <v>3.5</v>
      </c>
      <c r="BX353" s="113">
        <v>3.5</v>
      </c>
      <c r="BY353" s="113">
        <v>100</v>
      </c>
      <c r="BZ353" s="113">
        <v>100</v>
      </c>
      <c r="CA353" s="113">
        <v>100</v>
      </c>
      <c r="CB353" s="113">
        <v>100</v>
      </c>
      <c r="CC353" s="113"/>
      <c r="CD353" s="113"/>
      <c r="CE353" s="113"/>
      <c r="CF353" s="113"/>
      <c r="CG353" s="186"/>
      <c r="CH353" s="186"/>
      <c r="CI353" s="113">
        <v>8</v>
      </c>
      <c r="CJ353" s="113">
        <v>7</v>
      </c>
      <c r="CK353" s="113">
        <v>3</v>
      </c>
    </row>
    <row r="354" spans="1:89" x14ac:dyDescent="0.2">
      <c r="A354" s="184">
        <v>360</v>
      </c>
      <c r="B354" s="36">
        <v>360</v>
      </c>
      <c r="C354" t="s">
        <v>1143</v>
      </c>
      <c r="D354" s="185" t="s">
        <v>1144</v>
      </c>
      <c r="E354" s="186">
        <v>7</v>
      </c>
      <c r="F354" s="187" t="s">
        <v>110</v>
      </c>
      <c r="G354" s="187" t="s">
        <v>111</v>
      </c>
      <c r="H354" s="187"/>
      <c r="I354" s="188" t="s">
        <v>235</v>
      </c>
      <c r="J354" s="188" t="s">
        <v>87</v>
      </c>
      <c r="K354" s="188" t="s">
        <v>337</v>
      </c>
      <c r="L354" s="188" t="s">
        <v>337</v>
      </c>
      <c r="M354" s="188" t="s">
        <v>337</v>
      </c>
      <c r="N354" s="188" t="s">
        <v>337</v>
      </c>
      <c r="O354" s="188" t="s">
        <v>337</v>
      </c>
      <c r="P354" s="189">
        <v>44216</v>
      </c>
      <c r="Q354" s="189" t="s">
        <v>88</v>
      </c>
      <c r="R354" s="194" t="s">
        <v>1145</v>
      </c>
      <c r="S354" s="190">
        <v>7</v>
      </c>
      <c r="T354" s="113" t="s">
        <v>90</v>
      </c>
      <c r="U354" s="113">
        <v>122</v>
      </c>
      <c r="V354" s="113">
        <v>33</v>
      </c>
      <c r="W354" s="113">
        <v>22.2</v>
      </c>
      <c r="X354" s="113"/>
      <c r="Y354" s="113"/>
      <c r="Z354" s="191">
        <v>0.9375</v>
      </c>
      <c r="AA354" s="191">
        <v>0.33958333333333335</v>
      </c>
      <c r="AB354" s="113">
        <v>522.5</v>
      </c>
      <c r="AC354" s="113">
        <v>454.5</v>
      </c>
      <c r="AD354" s="113">
        <v>87</v>
      </c>
      <c r="AE354" s="113">
        <v>68</v>
      </c>
      <c r="AF354" s="113"/>
      <c r="AG354" s="192">
        <v>56.8</v>
      </c>
      <c r="AH354" s="192">
        <v>64</v>
      </c>
      <c r="AI354" s="192">
        <v>21.5</v>
      </c>
      <c r="AJ354" s="192">
        <v>8.4</v>
      </c>
      <c r="AK354" s="192">
        <v>45.8</v>
      </c>
      <c r="AL354" s="192">
        <v>23.5</v>
      </c>
      <c r="AM354" s="192">
        <v>22.3</v>
      </c>
      <c r="AN354" s="192">
        <v>71</v>
      </c>
      <c r="AO354" s="192">
        <v>14</v>
      </c>
      <c r="AP354" s="193">
        <v>1.6</v>
      </c>
      <c r="AQ354" s="192">
        <v>84</v>
      </c>
      <c r="AR354" s="192">
        <v>11.1</v>
      </c>
      <c r="AS354" s="113">
        <v>93.3</v>
      </c>
      <c r="AT354" s="113">
        <v>69.3</v>
      </c>
      <c r="AU354" s="98">
        <v>1.8481848184818481</v>
      </c>
      <c r="AV354" s="98">
        <v>2.0594059405940595</v>
      </c>
      <c r="AW354" s="113">
        <v>0</v>
      </c>
      <c r="AX354" s="113">
        <v>0</v>
      </c>
      <c r="AY354" s="113">
        <v>0</v>
      </c>
      <c r="AZ354" s="113">
        <v>62</v>
      </c>
      <c r="BA354" s="113">
        <v>1</v>
      </c>
      <c r="BB354" s="113">
        <v>18</v>
      </c>
      <c r="BC354" s="113">
        <v>50</v>
      </c>
      <c r="BD354" s="113">
        <v>131</v>
      </c>
      <c r="BE354" s="173">
        <v>9.6999999999999993</v>
      </c>
      <c r="BF354" s="113">
        <v>12.8</v>
      </c>
      <c r="BG354" s="113">
        <v>17.3</v>
      </c>
      <c r="BH354" s="113">
        <v>28.4</v>
      </c>
      <c r="BI354" s="113">
        <v>14.1</v>
      </c>
      <c r="BJ354" s="113">
        <v>17.3</v>
      </c>
      <c r="BK354" s="113">
        <v>0</v>
      </c>
      <c r="BL354" s="113">
        <v>4.9000000000000004</v>
      </c>
      <c r="BM354" s="113">
        <v>120</v>
      </c>
      <c r="BN354" s="113">
        <v>15.8</v>
      </c>
      <c r="BO354" s="113">
        <v>86</v>
      </c>
      <c r="BP354" s="113">
        <v>95.3</v>
      </c>
      <c r="BQ354" s="113">
        <v>0.2</v>
      </c>
      <c r="BR354" s="113">
        <v>93</v>
      </c>
      <c r="BS354" s="113">
        <v>121</v>
      </c>
      <c r="BT354" s="113">
        <v>58</v>
      </c>
      <c r="BU354" s="113">
        <v>104.7</v>
      </c>
      <c r="BV354" s="113">
        <v>18.8</v>
      </c>
      <c r="BW354" s="113">
        <v>9.8000000000000007</v>
      </c>
      <c r="BX354" s="113">
        <v>4.8</v>
      </c>
      <c r="BY354" s="113">
        <v>99.2</v>
      </c>
      <c r="BZ354" s="113">
        <v>99.2</v>
      </c>
      <c r="CA354" s="113">
        <v>100</v>
      </c>
      <c r="CB354" s="113">
        <v>100</v>
      </c>
      <c r="CC354" s="113"/>
      <c r="CD354" s="113"/>
      <c r="CE354" s="113" t="s">
        <v>79</v>
      </c>
      <c r="CF354" s="113"/>
      <c r="CG354" s="186" t="s">
        <v>80</v>
      </c>
      <c r="CH354" s="186" t="s">
        <v>1146</v>
      </c>
      <c r="CI354" s="113">
        <v>10</v>
      </c>
      <c r="CJ354" s="113">
        <v>8</v>
      </c>
      <c r="CK354" s="113">
        <v>8</v>
      </c>
    </row>
    <row r="355" spans="1:89" x14ac:dyDescent="0.2">
      <c r="A355" s="184">
        <v>361</v>
      </c>
      <c r="B355" s="36">
        <v>361</v>
      </c>
      <c r="C355" t="s">
        <v>1147</v>
      </c>
      <c r="D355" s="185" t="s">
        <v>1148</v>
      </c>
      <c r="E355" s="186">
        <v>7</v>
      </c>
      <c r="F355" s="187" t="s">
        <v>110</v>
      </c>
      <c r="G355" s="187" t="s">
        <v>111</v>
      </c>
      <c r="H355" s="187"/>
      <c r="I355" s="188" t="s">
        <v>93</v>
      </c>
      <c r="J355" s="188" t="s">
        <v>94</v>
      </c>
      <c r="K355" s="188" t="s">
        <v>337</v>
      </c>
      <c r="L355" s="188" t="s">
        <v>337</v>
      </c>
      <c r="M355" s="188" t="s">
        <v>337</v>
      </c>
      <c r="N355" s="188" t="s">
        <v>337</v>
      </c>
      <c r="O355" s="188" t="s">
        <v>337</v>
      </c>
      <c r="P355" s="189">
        <v>44215</v>
      </c>
      <c r="Q355" s="189" t="s">
        <v>88</v>
      </c>
      <c r="R355" s="194" t="s">
        <v>1149</v>
      </c>
      <c r="S355" s="190">
        <v>7</v>
      </c>
      <c r="T355" s="113" t="s">
        <v>90</v>
      </c>
      <c r="U355" s="113">
        <v>125</v>
      </c>
      <c r="V355" s="113">
        <v>30</v>
      </c>
      <c r="W355" s="113">
        <v>19.2</v>
      </c>
      <c r="X355" s="113"/>
      <c r="Y355" s="113"/>
      <c r="Z355" s="191">
        <v>0.875</v>
      </c>
      <c r="AA355" s="191">
        <v>0.30902777777777779</v>
      </c>
      <c r="AB355" s="113">
        <v>624.5</v>
      </c>
      <c r="AC355" s="113">
        <v>563.1</v>
      </c>
      <c r="AD355" s="113">
        <v>90</v>
      </c>
      <c r="AE355" s="113">
        <v>61.4</v>
      </c>
      <c r="AF355" s="113"/>
      <c r="AG355" s="192">
        <v>16.899999999999999</v>
      </c>
      <c r="AH355" s="192">
        <v>158.4</v>
      </c>
      <c r="AI355" s="192">
        <v>9.8000000000000007</v>
      </c>
      <c r="AJ355" s="192">
        <v>9.5</v>
      </c>
      <c r="AK355" s="192">
        <v>49.6</v>
      </c>
      <c r="AL355" s="192">
        <v>20.8</v>
      </c>
      <c r="AM355" s="192">
        <v>20.2</v>
      </c>
      <c r="AN355" s="192">
        <v>73</v>
      </c>
      <c r="AO355" s="192">
        <v>21</v>
      </c>
      <c r="AP355" s="193">
        <v>2</v>
      </c>
      <c r="AQ355" s="192">
        <v>99</v>
      </c>
      <c r="AR355" s="192">
        <v>10.5</v>
      </c>
      <c r="AS355" s="113">
        <v>93.2</v>
      </c>
      <c r="AT355" s="113">
        <v>70.400000000000006</v>
      </c>
      <c r="AU355" s="98">
        <v>2.2376132125732551</v>
      </c>
      <c r="AV355" s="98">
        <v>2.4507192328183272</v>
      </c>
      <c r="AW355" s="113">
        <v>24</v>
      </c>
      <c r="AX355" s="113">
        <v>2.6</v>
      </c>
      <c r="AY355" s="113">
        <v>1.7</v>
      </c>
      <c r="AZ355" s="113">
        <v>5</v>
      </c>
      <c r="BA355" s="113">
        <v>8</v>
      </c>
      <c r="BB355" s="113">
        <v>2</v>
      </c>
      <c r="BC355" s="113">
        <v>29</v>
      </c>
      <c r="BD355" s="113">
        <v>44</v>
      </c>
      <c r="BE355" s="173">
        <v>11.2</v>
      </c>
      <c r="BF355" s="113">
        <v>14.5</v>
      </c>
      <c r="BG355" s="113">
        <v>4.7</v>
      </c>
      <c r="BH355" s="113">
        <v>13.7</v>
      </c>
      <c r="BI355" s="113">
        <v>2.4</v>
      </c>
      <c r="BJ355" s="113">
        <v>5</v>
      </c>
      <c r="BK355" s="113">
        <v>2</v>
      </c>
      <c r="BL355" s="113">
        <v>4.4000000000000004</v>
      </c>
      <c r="BM355" s="113">
        <v>19</v>
      </c>
      <c r="BN355" s="113">
        <v>2</v>
      </c>
      <c r="BO355" s="113">
        <v>89</v>
      </c>
      <c r="BP355" s="113">
        <v>97.5</v>
      </c>
      <c r="BQ355" s="113">
        <v>0</v>
      </c>
      <c r="BR355" s="113">
        <v>80</v>
      </c>
      <c r="BS355" s="113">
        <v>136</v>
      </c>
      <c r="BT355" s="113">
        <v>59</v>
      </c>
      <c r="BU355" s="113">
        <v>190.5</v>
      </c>
      <c r="BV355" s="113">
        <v>22.9</v>
      </c>
      <c r="BW355" s="113">
        <v>28.7</v>
      </c>
      <c r="BX355" s="113">
        <v>3.9</v>
      </c>
      <c r="BY355" s="113">
        <v>64.900000000000006</v>
      </c>
      <c r="BZ355" s="113">
        <v>100</v>
      </c>
      <c r="CA355" s="113">
        <v>64.900000000000006</v>
      </c>
      <c r="CB355" s="113">
        <v>100</v>
      </c>
      <c r="CC355" s="113"/>
      <c r="CD355" s="113"/>
      <c r="CE355" s="113"/>
      <c r="CF355" s="113"/>
      <c r="CG355" s="186"/>
      <c r="CH355" s="186"/>
      <c r="CI355" s="113">
        <v>10</v>
      </c>
      <c r="CJ355" s="113">
        <v>10</v>
      </c>
      <c r="CK355" s="113">
        <v>0</v>
      </c>
    </row>
    <row r="356" spans="1:89" x14ac:dyDescent="0.2">
      <c r="A356" s="184">
        <v>362</v>
      </c>
      <c r="B356" s="36">
        <v>362</v>
      </c>
      <c r="C356" t="s">
        <v>1150</v>
      </c>
      <c r="D356" s="185" t="s">
        <v>1151</v>
      </c>
      <c r="E356" s="186">
        <v>11</v>
      </c>
      <c r="F356" s="187" t="s">
        <v>110</v>
      </c>
      <c r="G356" s="187" t="s">
        <v>111</v>
      </c>
      <c r="H356" s="187"/>
      <c r="I356" s="188" t="s">
        <v>87</v>
      </c>
      <c r="J356" s="188" t="s">
        <v>93</v>
      </c>
      <c r="K356" s="188" t="s">
        <v>235</v>
      </c>
      <c r="L356" s="188" t="s">
        <v>200</v>
      </c>
      <c r="M356" s="188" t="s">
        <v>337</v>
      </c>
      <c r="N356" s="188" t="s">
        <v>337</v>
      </c>
      <c r="O356" s="188" t="s">
        <v>337</v>
      </c>
      <c r="P356" s="189">
        <v>44211</v>
      </c>
      <c r="Q356" s="189" t="s">
        <v>88</v>
      </c>
      <c r="R356" s="194" t="s">
        <v>1152</v>
      </c>
      <c r="S356" s="190">
        <v>11</v>
      </c>
      <c r="T356" s="113" t="s">
        <v>90</v>
      </c>
      <c r="U356" s="113">
        <v>145</v>
      </c>
      <c r="V356" s="113">
        <v>54</v>
      </c>
      <c r="W356" s="113">
        <v>25.7</v>
      </c>
      <c r="X356" s="113"/>
      <c r="Y356" s="113"/>
      <c r="Z356" s="191">
        <v>0.9375</v>
      </c>
      <c r="AA356" s="191">
        <v>0.38125000000000003</v>
      </c>
      <c r="AB356" s="113">
        <v>622.5</v>
      </c>
      <c r="AC356" s="113">
        <v>604.5</v>
      </c>
      <c r="AD356" s="113">
        <v>97</v>
      </c>
      <c r="AE356" s="113">
        <v>18</v>
      </c>
      <c r="AF356" s="113"/>
      <c r="AG356" s="192">
        <v>17</v>
      </c>
      <c r="AH356" s="192">
        <v>91</v>
      </c>
      <c r="AI356" s="192">
        <v>5.5</v>
      </c>
      <c r="AJ356" s="192">
        <v>4.5</v>
      </c>
      <c r="AK356" s="192">
        <v>58.7</v>
      </c>
      <c r="AL356" s="192">
        <v>16.100000000000001</v>
      </c>
      <c r="AM356" s="192">
        <v>20.7</v>
      </c>
      <c r="AN356" s="192">
        <v>79</v>
      </c>
      <c r="AO356" s="192">
        <v>28</v>
      </c>
      <c r="AP356" s="193">
        <v>2.7</v>
      </c>
      <c r="AQ356" s="192">
        <v>152</v>
      </c>
      <c r="AR356" s="192">
        <v>15.1</v>
      </c>
      <c r="AS356" s="113">
        <v>99.7</v>
      </c>
      <c r="AT356" s="113">
        <v>74.800000000000011</v>
      </c>
      <c r="AU356" s="98">
        <v>2.7791563275434243</v>
      </c>
      <c r="AV356" s="98">
        <v>3.0471464019851116</v>
      </c>
      <c r="AW356" s="113">
        <v>21</v>
      </c>
      <c r="AX356" s="113">
        <v>2.1</v>
      </c>
      <c r="AY356" s="113">
        <v>1.4</v>
      </c>
      <c r="AZ356" s="113">
        <v>0</v>
      </c>
      <c r="BA356" s="113">
        <v>0</v>
      </c>
      <c r="BB356" s="113">
        <v>1</v>
      </c>
      <c r="BC356" s="113">
        <v>15</v>
      </c>
      <c r="BD356" s="113">
        <v>16</v>
      </c>
      <c r="BE356" s="173">
        <v>14.9</v>
      </c>
      <c r="BF356" s="113">
        <v>17.899999999999999</v>
      </c>
      <c r="BG356" s="113">
        <v>1.6</v>
      </c>
      <c r="BH356" s="113">
        <v>2.9</v>
      </c>
      <c r="BI356" s="113">
        <v>1.3</v>
      </c>
      <c r="BJ356" s="113">
        <v>2.4</v>
      </c>
      <c r="BK356" s="113">
        <v>1.6</v>
      </c>
      <c r="BL356" s="113">
        <v>1.2</v>
      </c>
      <c r="BM356" s="113">
        <v>3</v>
      </c>
      <c r="BN356" s="113">
        <v>0.3</v>
      </c>
      <c r="BO356" s="113">
        <v>86</v>
      </c>
      <c r="BP356" s="113">
        <v>97.3</v>
      </c>
      <c r="BQ356" s="113">
        <v>1.2</v>
      </c>
      <c r="BR356" s="113">
        <v>74</v>
      </c>
      <c r="BS356" s="113">
        <v>111</v>
      </c>
      <c r="BT356" s="113">
        <v>53</v>
      </c>
      <c r="BU356" s="113">
        <v>261.5</v>
      </c>
      <c r="BV356" s="113">
        <v>6.8</v>
      </c>
      <c r="BW356" s="113">
        <v>4.3</v>
      </c>
      <c r="BX356" s="113">
        <v>3</v>
      </c>
      <c r="BY356" s="113">
        <v>42.6</v>
      </c>
      <c r="BZ356" s="113">
        <v>91.3</v>
      </c>
      <c r="CA356" s="113">
        <v>42.6</v>
      </c>
      <c r="CB356" s="113">
        <v>100</v>
      </c>
      <c r="CC356" s="113"/>
      <c r="CD356" s="113"/>
      <c r="CE356" s="113"/>
      <c r="CF356" s="113"/>
      <c r="CG356" s="186"/>
      <c r="CH356" s="186"/>
      <c r="CI356" s="113">
        <v>10</v>
      </c>
      <c r="CJ356" s="113">
        <v>10</v>
      </c>
      <c r="CK356" s="113">
        <v>0</v>
      </c>
    </row>
    <row r="357" spans="1:89" x14ac:dyDescent="0.2">
      <c r="A357" s="184">
        <v>363</v>
      </c>
      <c r="B357" s="36">
        <v>363</v>
      </c>
      <c r="C357" t="s">
        <v>1153</v>
      </c>
      <c r="D357" s="185" t="s">
        <v>1154</v>
      </c>
      <c r="E357" s="186">
        <v>8</v>
      </c>
      <c r="F357" s="187" t="s">
        <v>110</v>
      </c>
      <c r="G357" s="187" t="s">
        <v>111</v>
      </c>
      <c r="H357" s="187"/>
      <c r="I357" s="188" t="s">
        <v>93</v>
      </c>
      <c r="J357" s="188" t="s">
        <v>337</v>
      </c>
      <c r="K357" s="188" t="s">
        <v>337</v>
      </c>
      <c r="L357" s="188" t="s">
        <v>337</v>
      </c>
      <c r="M357" s="188" t="s">
        <v>337</v>
      </c>
      <c r="N357" s="188" t="s">
        <v>337</v>
      </c>
      <c r="O357" s="188" t="s">
        <v>337</v>
      </c>
      <c r="P357" s="189">
        <v>44204</v>
      </c>
      <c r="Q357" s="189" t="s">
        <v>88</v>
      </c>
      <c r="R357" s="194" t="s">
        <v>1155</v>
      </c>
      <c r="S357" s="190">
        <v>8</v>
      </c>
      <c r="T357" s="113" t="s">
        <v>98</v>
      </c>
      <c r="U357" s="113">
        <v>149</v>
      </c>
      <c r="V357" s="113"/>
      <c r="W357" s="113"/>
      <c r="X357" s="113"/>
      <c r="Y357" s="113"/>
      <c r="Z357" s="191">
        <v>0.875</v>
      </c>
      <c r="AA357" s="191">
        <v>0.26805555555555555</v>
      </c>
      <c r="AB357" s="113">
        <v>552</v>
      </c>
      <c r="AC357" s="113">
        <v>393.5</v>
      </c>
      <c r="AD357" s="113">
        <v>71</v>
      </c>
      <c r="AE357" s="113">
        <v>158.5</v>
      </c>
      <c r="AF357" s="113"/>
      <c r="AG357" s="192">
        <v>14.3</v>
      </c>
      <c r="AH357" s="192">
        <v>428.5</v>
      </c>
      <c r="AI357" s="192">
        <v>30.5</v>
      </c>
      <c r="AJ357" s="192">
        <v>7.1</v>
      </c>
      <c r="AK357" s="192">
        <v>60.5</v>
      </c>
      <c r="AL357" s="192">
        <v>26.3</v>
      </c>
      <c r="AM357" s="192">
        <v>6.1</v>
      </c>
      <c r="AN357" s="192">
        <v>57</v>
      </c>
      <c r="AO357" s="192">
        <v>23</v>
      </c>
      <c r="AP357" s="193">
        <v>2.5</v>
      </c>
      <c r="AQ357" s="192">
        <v>171</v>
      </c>
      <c r="AR357" s="192">
        <v>26.1</v>
      </c>
      <c r="AS357" s="113">
        <v>63.1</v>
      </c>
      <c r="AT357" s="113">
        <v>86.8</v>
      </c>
      <c r="AU357" s="98">
        <v>3.5069885641677256</v>
      </c>
      <c r="AV357" s="98">
        <v>3.8881829733163915</v>
      </c>
      <c r="AW357" s="113">
        <v>28</v>
      </c>
      <c r="AX357" s="113">
        <v>4.3</v>
      </c>
      <c r="AY357" s="113">
        <v>2.1</v>
      </c>
      <c r="AZ357" s="113">
        <v>1</v>
      </c>
      <c r="BA357" s="113">
        <v>0</v>
      </c>
      <c r="BB357" s="113">
        <v>3</v>
      </c>
      <c r="BC357" s="113">
        <v>23</v>
      </c>
      <c r="BD357" s="113">
        <v>27</v>
      </c>
      <c r="BE357" s="173">
        <v>9.9</v>
      </c>
      <c r="BF357" s="113">
        <v>13.7</v>
      </c>
      <c r="BG357" s="113">
        <v>4.0999999999999996</v>
      </c>
      <c r="BH357" s="113">
        <v>12.5</v>
      </c>
      <c r="BI357" s="113">
        <v>3.6</v>
      </c>
      <c r="BJ357" s="113">
        <v>3.4</v>
      </c>
      <c r="BK357" s="113">
        <v>5.4</v>
      </c>
      <c r="BL357" s="113">
        <v>3</v>
      </c>
      <c r="BM357" s="113">
        <v>14</v>
      </c>
      <c r="BN357" s="113">
        <v>2.1</v>
      </c>
      <c r="BO357" s="113">
        <v>85</v>
      </c>
      <c r="BP357" s="113">
        <v>95.1</v>
      </c>
      <c r="BQ357" s="113">
        <v>7.4</v>
      </c>
      <c r="BR357" s="113">
        <v>84</v>
      </c>
      <c r="BS357" s="113">
        <v>135</v>
      </c>
      <c r="BT357" s="113">
        <v>62</v>
      </c>
      <c r="BU357" s="113">
        <v>70.5</v>
      </c>
      <c r="BV357" s="113">
        <v>42.5</v>
      </c>
      <c r="BW357" s="113">
        <v>11.5</v>
      </c>
      <c r="BX357" s="113">
        <v>4.4000000000000004</v>
      </c>
      <c r="BY357" s="113">
        <v>87</v>
      </c>
      <c r="BZ357" s="113">
        <v>99.9</v>
      </c>
      <c r="CA357" s="113">
        <v>87</v>
      </c>
      <c r="CB357" s="113">
        <v>100</v>
      </c>
      <c r="CC357" s="113"/>
      <c r="CD357" s="113" t="s">
        <v>78</v>
      </c>
      <c r="CE357" s="113" t="s">
        <v>79</v>
      </c>
      <c r="CF357" s="113"/>
      <c r="CG357" s="186"/>
      <c r="CH357" s="186"/>
      <c r="CI357" s="113">
        <v>1</v>
      </c>
      <c r="CJ357" s="113">
        <v>10</v>
      </c>
      <c r="CK357" s="173">
        <v>0</v>
      </c>
    </row>
    <row r="358" spans="1:89" x14ac:dyDescent="0.2">
      <c r="A358" s="184">
        <v>364</v>
      </c>
      <c r="B358" s="36">
        <v>364</v>
      </c>
      <c r="C358" t="s">
        <v>1156</v>
      </c>
      <c r="D358" s="185" t="s">
        <v>1157</v>
      </c>
      <c r="E358" s="186">
        <v>12</v>
      </c>
      <c r="F358" s="187" t="s">
        <v>110</v>
      </c>
      <c r="G358" s="187" t="s">
        <v>111</v>
      </c>
      <c r="H358" s="187"/>
      <c r="I358" s="188" t="s">
        <v>94</v>
      </c>
      <c r="J358" s="188" t="s">
        <v>235</v>
      </c>
      <c r="K358" s="188" t="s">
        <v>337</v>
      </c>
      <c r="L358" s="188" t="s">
        <v>337</v>
      </c>
      <c r="M358" s="188" t="s">
        <v>337</v>
      </c>
      <c r="N358" s="188" t="s">
        <v>337</v>
      </c>
      <c r="O358" s="188" t="s">
        <v>337</v>
      </c>
      <c r="P358" s="189">
        <v>44203</v>
      </c>
      <c r="Q358" s="189" t="s">
        <v>88</v>
      </c>
      <c r="R358" s="194" t="s">
        <v>1158</v>
      </c>
      <c r="S358" s="190">
        <v>12</v>
      </c>
      <c r="T358" s="113" t="s">
        <v>98</v>
      </c>
      <c r="U358" s="113">
        <v>150</v>
      </c>
      <c r="V358" s="113">
        <v>40</v>
      </c>
      <c r="W358" s="113">
        <v>17.8</v>
      </c>
      <c r="X358" s="113"/>
      <c r="Y358" s="113"/>
      <c r="Z358" s="191">
        <v>0.88888888888888884</v>
      </c>
      <c r="AA358" s="191">
        <v>0.29305555555555557</v>
      </c>
      <c r="AB358" s="113">
        <v>555.5</v>
      </c>
      <c r="AC358" s="113">
        <v>542</v>
      </c>
      <c r="AD358" s="113">
        <v>98</v>
      </c>
      <c r="AE358" s="113">
        <v>13.5</v>
      </c>
      <c r="AF358" s="113"/>
      <c r="AG358" s="192">
        <v>27</v>
      </c>
      <c r="AH358" s="192">
        <v>122.5</v>
      </c>
      <c r="AI358" s="192">
        <v>7</v>
      </c>
      <c r="AJ358" s="192">
        <v>12.6</v>
      </c>
      <c r="AK358" s="192">
        <v>47.5</v>
      </c>
      <c r="AL358" s="192">
        <v>17.3</v>
      </c>
      <c r="AM358" s="192">
        <v>22.5</v>
      </c>
      <c r="AN358" s="192">
        <v>73</v>
      </c>
      <c r="AO358" s="192">
        <v>19</v>
      </c>
      <c r="AP358" s="193">
        <v>2.1</v>
      </c>
      <c r="AQ358" s="192">
        <v>181</v>
      </c>
      <c r="AR358" s="192">
        <v>20</v>
      </c>
      <c r="AS358" s="113">
        <v>95.5</v>
      </c>
      <c r="AT358" s="113">
        <v>64.8</v>
      </c>
      <c r="AU358" s="98">
        <v>2.103321033210332</v>
      </c>
      <c r="AV358" s="98">
        <v>2.3357933579335795</v>
      </c>
      <c r="AW358" s="113">
        <v>22</v>
      </c>
      <c r="AX358" s="113">
        <v>2.4</v>
      </c>
      <c r="AY358" s="113">
        <v>1.5</v>
      </c>
      <c r="AZ358" s="113">
        <v>2</v>
      </c>
      <c r="BA358" s="113">
        <v>1</v>
      </c>
      <c r="BB358" s="113">
        <v>0</v>
      </c>
      <c r="BC358" s="113">
        <v>42</v>
      </c>
      <c r="BD358" s="113">
        <v>45</v>
      </c>
      <c r="BE358" s="173">
        <v>10.9</v>
      </c>
      <c r="BF358" s="113">
        <v>21.5</v>
      </c>
      <c r="BG358" s="113">
        <v>5</v>
      </c>
      <c r="BH358" s="113">
        <v>17.7</v>
      </c>
      <c r="BI358" s="113">
        <v>1.3</v>
      </c>
      <c r="BJ358" s="113">
        <v>6.8</v>
      </c>
      <c r="BK358" s="113">
        <v>1</v>
      </c>
      <c r="BL358" s="113">
        <v>4.5</v>
      </c>
      <c r="BM358" s="113">
        <v>7</v>
      </c>
      <c r="BN358" s="113">
        <v>0.8</v>
      </c>
      <c r="BO358" s="113">
        <v>64</v>
      </c>
      <c r="BP358" s="113">
        <v>96.4</v>
      </c>
      <c r="BQ358" s="113">
        <v>0.4</v>
      </c>
      <c r="BR358" s="113">
        <v>77</v>
      </c>
      <c r="BS358" s="113">
        <v>112</v>
      </c>
      <c r="BT358" s="113">
        <v>51</v>
      </c>
      <c r="BU358" s="113">
        <v>97.7</v>
      </c>
      <c r="BV358" s="113">
        <v>20.5</v>
      </c>
      <c r="BW358" s="113">
        <v>10.8</v>
      </c>
      <c r="BX358" s="113">
        <v>3</v>
      </c>
      <c r="BY358" s="113">
        <v>63.5</v>
      </c>
      <c r="BZ358" s="113">
        <v>93.5</v>
      </c>
      <c r="CA358" s="113">
        <v>63.5</v>
      </c>
      <c r="CB358" s="113">
        <v>100</v>
      </c>
      <c r="CC358" s="113"/>
      <c r="CD358" s="113"/>
      <c r="CE358" s="113"/>
      <c r="CF358" s="113"/>
      <c r="CG358" s="186"/>
      <c r="CH358" s="186"/>
      <c r="CI358" s="113">
        <v>10</v>
      </c>
      <c r="CJ358" s="113">
        <v>6</v>
      </c>
      <c r="CK358" s="113">
        <v>10</v>
      </c>
    </row>
    <row r="359" spans="1:89" x14ac:dyDescent="0.2">
      <c r="A359" s="184">
        <v>365</v>
      </c>
      <c r="B359" s="36">
        <v>365</v>
      </c>
      <c r="C359" t="s">
        <v>1159</v>
      </c>
      <c r="D359" s="185" t="s">
        <v>1160</v>
      </c>
      <c r="E359" s="186">
        <v>4</v>
      </c>
      <c r="F359" s="187"/>
      <c r="G359" s="187"/>
      <c r="H359" s="187"/>
      <c r="I359" s="188" t="s">
        <v>94</v>
      </c>
      <c r="J359" s="188" t="s">
        <v>115</v>
      </c>
      <c r="K359" s="188" t="s">
        <v>337</v>
      </c>
      <c r="L359" s="188" t="s">
        <v>337</v>
      </c>
      <c r="M359" s="188" t="s">
        <v>337</v>
      </c>
      <c r="N359" s="188" t="s">
        <v>337</v>
      </c>
      <c r="O359" s="188" t="s">
        <v>337</v>
      </c>
      <c r="P359" s="189">
        <v>44251</v>
      </c>
      <c r="Q359" s="113" t="s">
        <v>88</v>
      </c>
      <c r="R359" s="194" t="s">
        <v>1161</v>
      </c>
      <c r="S359" s="190">
        <v>4</v>
      </c>
      <c r="T359" s="113" t="s">
        <v>90</v>
      </c>
      <c r="U359" s="113">
        <v>110</v>
      </c>
      <c r="V359" s="113">
        <v>17</v>
      </c>
      <c r="W359" s="113">
        <v>14</v>
      </c>
      <c r="X359" s="113"/>
      <c r="Y359" s="113"/>
      <c r="Z359" s="191">
        <v>0.90625</v>
      </c>
      <c r="AA359" s="191">
        <v>0.34583333333333338</v>
      </c>
      <c r="AB359" s="113">
        <v>633</v>
      </c>
      <c r="AC359" s="113">
        <v>616.5</v>
      </c>
      <c r="AD359" s="113">
        <v>97</v>
      </c>
      <c r="AE359" s="113">
        <v>16.5</v>
      </c>
      <c r="AF359" s="113"/>
      <c r="AG359" s="192">
        <v>0.1</v>
      </c>
      <c r="AH359" s="192">
        <v>89</v>
      </c>
      <c r="AI359" s="192">
        <v>2.6</v>
      </c>
      <c r="AJ359" s="192">
        <v>6.1</v>
      </c>
      <c r="AK359" s="192">
        <v>57.3</v>
      </c>
      <c r="AL359" s="192">
        <v>16.7</v>
      </c>
      <c r="AM359" s="192">
        <v>20</v>
      </c>
      <c r="AN359" s="192">
        <v>116</v>
      </c>
      <c r="AO359" s="192">
        <v>25</v>
      </c>
      <c r="AP359" s="193">
        <v>2.4</v>
      </c>
      <c r="AQ359" s="192">
        <v>283</v>
      </c>
      <c r="AR359" s="192">
        <v>27.5</v>
      </c>
      <c r="AS359" s="113">
        <v>136</v>
      </c>
      <c r="AT359" s="113">
        <v>74</v>
      </c>
      <c r="AU359" s="98">
        <v>2.4330900243309004</v>
      </c>
      <c r="AV359" s="98">
        <v>2.6666666666666665</v>
      </c>
      <c r="AW359" s="113">
        <v>6</v>
      </c>
      <c r="AX359" s="113">
        <v>0.6</v>
      </c>
      <c r="AY359" s="113">
        <v>0.1</v>
      </c>
      <c r="AZ359" s="113">
        <v>11</v>
      </c>
      <c r="BA359" s="113">
        <v>37</v>
      </c>
      <c r="BB359" s="113">
        <v>51</v>
      </c>
      <c r="BC359" s="113">
        <v>164</v>
      </c>
      <c r="BD359" s="113">
        <v>263</v>
      </c>
      <c r="BE359" s="113">
        <v>15</v>
      </c>
      <c r="BF359" s="113">
        <v>18.5</v>
      </c>
      <c r="BG359" s="113">
        <v>25.6</v>
      </c>
      <c r="BH359" s="113">
        <v>23.9</v>
      </c>
      <c r="BI359" s="113">
        <v>26</v>
      </c>
      <c r="BJ359" s="113">
        <v>29.3</v>
      </c>
      <c r="BK359" s="113">
        <v>22.2</v>
      </c>
      <c r="BL359" s="113">
        <v>21.6</v>
      </c>
      <c r="BM359" s="113">
        <v>82</v>
      </c>
      <c r="BN359" s="113">
        <v>8</v>
      </c>
      <c r="BO359" s="113">
        <v>80</v>
      </c>
      <c r="BP359" s="113">
        <v>97.5</v>
      </c>
      <c r="BQ359" s="113">
        <v>0.2</v>
      </c>
      <c r="BR359" s="113">
        <v>91</v>
      </c>
      <c r="BS359" s="113">
        <v>127</v>
      </c>
      <c r="BT359" s="113">
        <v>65</v>
      </c>
      <c r="BU359" s="113">
        <v>238.8</v>
      </c>
      <c r="BV359" s="113">
        <v>56.5</v>
      </c>
      <c r="BW359" s="113">
        <v>7.3</v>
      </c>
      <c r="BX359" s="113">
        <v>4.7</v>
      </c>
      <c r="BY359" s="113">
        <v>86.4</v>
      </c>
      <c r="BZ359" s="113">
        <v>86.4</v>
      </c>
      <c r="CA359" s="113">
        <v>94.4</v>
      </c>
      <c r="CB359" s="113">
        <v>99.7</v>
      </c>
      <c r="CC359" s="113"/>
      <c r="CD359" s="113"/>
      <c r="CE359" s="113"/>
      <c r="CF359" s="113"/>
      <c r="CG359" s="113"/>
      <c r="CH359" s="113"/>
      <c r="CI359" s="113">
        <v>9</v>
      </c>
      <c r="CJ359" s="113">
        <v>9</v>
      </c>
      <c r="CK359" s="113">
        <v>8</v>
      </c>
    </row>
    <row r="360" spans="1:89" x14ac:dyDescent="0.2">
      <c r="A360" s="196">
        <v>366</v>
      </c>
      <c r="B360" s="197">
        <v>366</v>
      </c>
      <c r="C360" s="197" t="s">
        <v>1730</v>
      </c>
      <c r="D360" s="198" t="s">
        <v>1731</v>
      </c>
      <c r="E360" s="197">
        <v>17</v>
      </c>
      <c r="F360" s="199" t="s">
        <v>110</v>
      </c>
      <c r="G360" s="199" t="s">
        <v>111</v>
      </c>
      <c r="H360" s="197"/>
      <c r="I360" s="200" t="s">
        <v>1752</v>
      </c>
      <c r="J360" s="200" t="s">
        <v>228</v>
      </c>
      <c r="K360" s="200" t="s">
        <v>93</v>
      </c>
      <c r="L360" s="200"/>
      <c r="M360" s="200"/>
      <c r="N360" s="200"/>
      <c r="O360" s="200"/>
      <c r="P360" s="201">
        <v>44246</v>
      </c>
      <c r="Q360" s="201" t="s">
        <v>88</v>
      </c>
      <c r="R360" s="201" t="s">
        <v>1732</v>
      </c>
      <c r="S360" s="202">
        <v>17</v>
      </c>
      <c r="T360" s="197" t="s">
        <v>98</v>
      </c>
      <c r="U360" s="197">
        <v>167</v>
      </c>
      <c r="V360" s="197">
        <v>48</v>
      </c>
      <c r="W360" s="197">
        <v>17.2</v>
      </c>
      <c r="X360" s="197"/>
      <c r="Y360" s="197"/>
      <c r="Z360" s="203">
        <v>0.95694444444444438</v>
      </c>
      <c r="AA360" s="203">
        <v>0.4694444444444445</v>
      </c>
      <c r="AB360" s="204">
        <v>723</v>
      </c>
      <c r="AC360" s="197">
        <v>676.5</v>
      </c>
      <c r="AD360" s="197">
        <v>94</v>
      </c>
      <c r="AE360" s="197">
        <v>46.5</v>
      </c>
      <c r="AF360" s="197"/>
      <c r="AG360" s="197">
        <v>15.5</v>
      </c>
      <c r="AH360" s="197">
        <v>66</v>
      </c>
      <c r="AI360" s="197">
        <v>8.4</v>
      </c>
      <c r="AJ360" s="197">
        <v>5.4</v>
      </c>
      <c r="AK360" s="197">
        <v>56.7</v>
      </c>
      <c r="AL360" s="197">
        <v>12.3</v>
      </c>
      <c r="AM360" s="197">
        <v>25.6</v>
      </c>
      <c r="AN360" s="197">
        <v>118</v>
      </c>
      <c r="AO360" s="197">
        <v>52</v>
      </c>
      <c r="AP360" s="197">
        <v>4.3</v>
      </c>
      <c r="AQ360" s="197">
        <v>151</v>
      </c>
      <c r="AR360" s="197">
        <v>13.4</v>
      </c>
      <c r="AS360" s="204">
        <v>93.568464730290458</v>
      </c>
      <c r="AT360" s="197"/>
      <c r="AU360" s="197"/>
      <c r="AV360" s="197"/>
      <c r="AW360" s="197">
        <v>0</v>
      </c>
      <c r="AX360" s="197">
        <v>0</v>
      </c>
      <c r="AY360" s="197">
        <v>0</v>
      </c>
      <c r="AZ360" s="197">
        <v>10</v>
      </c>
      <c r="BA360" s="197">
        <v>0</v>
      </c>
      <c r="BB360" s="197">
        <v>7</v>
      </c>
      <c r="BC360" s="197">
        <v>54</v>
      </c>
      <c r="BD360" s="197">
        <v>71</v>
      </c>
      <c r="BE360" s="197">
        <v>14.5</v>
      </c>
      <c r="BF360" s="197">
        <v>21.7</v>
      </c>
      <c r="BG360" s="197">
        <v>6.3</v>
      </c>
      <c r="BH360" s="197">
        <v>6.2</v>
      </c>
      <c r="BI360" s="197">
        <v>6.3</v>
      </c>
      <c r="BJ360" s="197">
        <v>7.4</v>
      </c>
      <c r="BK360" s="197">
        <v>5.0999999999999996</v>
      </c>
      <c r="BL360" s="197">
        <v>5.8</v>
      </c>
      <c r="BM360" s="197">
        <v>23</v>
      </c>
      <c r="BN360" s="197">
        <v>2</v>
      </c>
      <c r="BO360" s="197">
        <v>92</v>
      </c>
      <c r="BP360" s="197">
        <v>96.5</v>
      </c>
      <c r="BQ360" s="197">
        <v>0</v>
      </c>
      <c r="BR360" s="197">
        <v>61</v>
      </c>
      <c r="BS360" s="197">
        <v>143</v>
      </c>
      <c r="BT360" s="197">
        <v>45</v>
      </c>
      <c r="BU360" s="197">
        <v>296.3</v>
      </c>
      <c r="BV360" s="197">
        <v>34.700000000000003</v>
      </c>
      <c r="BW360" s="197">
        <v>7.2</v>
      </c>
      <c r="BX360" s="197">
        <v>3.4</v>
      </c>
      <c r="BY360" s="197">
        <v>100</v>
      </c>
      <c r="BZ360" s="197">
        <v>100</v>
      </c>
      <c r="CA360" s="197">
        <v>100</v>
      </c>
      <c r="CB360" s="197">
        <v>100</v>
      </c>
      <c r="CC360" s="197"/>
      <c r="CD360" s="197"/>
      <c r="CE360" s="197"/>
      <c r="CF360" s="197"/>
      <c r="CG360" s="197"/>
      <c r="CH360" s="197"/>
      <c r="CI360" s="183">
        <v>10</v>
      </c>
      <c r="CJ360" s="183">
        <v>10</v>
      </c>
      <c r="CK360" s="183">
        <v>4</v>
      </c>
    </row>
    <row r="361" spans="1:89" x14ac:dyDescent="0.2">
      <c r="A361" s="196">
        <v>367</v>
      </c>
      <c r="B361" s="197">
        <v>367</v>
      </c>
      <c r="C361" s="197" t="s">
        <v>1736</v>
      </c>
      <c r="D361" s="198" t="s">
        <v>1737</v>
      </c>
      <c r="E361" s="197">
        <v>8</v>
      </c>
      <c r="F361" s="205" t="s">
        <v>110</v>
      </c>
      <c r="G361" s="205" t="s">
        <v>111</v>
      </c>
      <c r="H361" s="206"/>
      <c r="I361" s="200" t="s">
        <v>93</v>
      </c>
      <c r="J361" s="200"/>
      <c r="K361" s="200"/>
      <c r="L361" s="200"/>
      <c r="M361" s="200"/>
      <c r="N361" s="200"/>
      <c r="O361" s="200"/>
      <c r="P361" s="201">
        <v>44249</v>
      </c>
      <c r="Q361" s="201" t="s">
        <v>88</v>
      </c>
      <c r="R361" s="201" t="s">
        <v>1738</v>
      </c>
      <c r="S361" s="202">
        <v>8</v>
      </c>
      <c r="T361" s="197" t="s">
        <v>90</v>
      </c>
      <c r="U361" s="197">
        <v>135</v>
      </c>
      <c r="V361" s="197">
        <v>29</v>
      </c>
      <c r="W361" s="197">
        <v>15.9</v>
      </c>
      <c r="X361" s="197"/>
      <c r="Y361" s="197"/>
      <c r="Z361" s="203">
        <v>0.70833333333333337</v>
      </c>
      <c r="AA361" s="203">
        <v>0.45694444444444443</v>
      </c>
      <c r="AB361" s="204">
        <v>1077</v>
      </c>
      <c r="AC361" s="197">
        <v>1052</v>
      </c>
      <c r="AD361" s="197">
        <v>98</v>
      </c>
      <c r="AE361" s="197">
        <v>25</v>
      </c>
      <c r="AF361" s="197"/>
      <c r="AG361" s="197">
        <v>0.8</v>
      </c>
      <c r="AH361" s="197">
        <v>23</v>
      </c>
      <c r="AI361" s="197">
        <v>2.4</v>
      </c>
      <c r="AJ361" s="197">
        <v>4.0999999999999996</v>
      </c>
      <c r="AK361" s="197">
        <v>61.7</v>
      </c>
      <c r="AL361" s="197">
        <v>14.9</v>
      </c>
      <c r="AM361" s="197">
        <v>19.2</v>
      </c>
      <c r="AN361" s="197">
        <v>78</v>
      </c>
      <c r="AO361" s="197">
        <v>13</v>
      </c>
      <c r="AP361" s="197">
        <v>0.7</v>
      </c>
      <c r="AQ361" s="197">
        <v>513</v>
      </c>
      <c r="AR361" s="197">
        <v>29.3</v>
      </c>
      <c r="AS361" s="204">
        <v>97.678737233054775</v>
      </c>
      <c r="AT361" s="197"/>
      <c r="AU361" s="197"/>
      <c r="AV361" s="197"/>
      <c r="AW361" s="197">
        <v>42</v>
      </c>
      <c r="AX361" s="197">
        <v>0.6</v>
      </c>
      <c r="AY361" s="197">
        <v>0</v>
      </c>
      <c r="AZ361" s="197">
        <v>6</v>
      </c>
      <c r="BA361" s="197">
        <v>163</v>
      </c>
      <c r="BB361" s="197">
        <v>0</v>
      </c>
      <c r="BC361" s="197">
        <v>229</v>
      </c>
      <c r="BD361" s="197">
        <v>398</v>
      </c>
      <c r="BE361" s="197">
        <v>20.100000000000001</v>
      </c>
      <c r="BF361" s="197">
        <v>23.9</v>
      </c>
      <c r="BG361" s="197">
        <v>22.7</v>
      </c>
      <c r="BH361" s="197">
        <v>25.2</v>
      </c>
      <c r="BI361" s="197">
        <v>22.1</v>
      </c>
      <c r="BJ361" s="197">
        <v>33.299999999999997</v>
      </c>
      <c r="BK361" s="197">
        <v>15.8</v>
      </c>
      <c r="BL361" s="197">
        <v>0</v>
      </c>
      <c r="BM361" s="197">
        <v>3</v>
      </c>
      <c r="BN361" s="197">
        <v>0.2</v>
      </c>
      <c r="BO361" s="197">
        <v>87</v>
      </c>
      <c r="BP361" s="197">
        <v>97.8</v>
      </c>
      <c r="BQ361" s="197">
        <v>0.1</v>
      </c>
      <c r="BR361" s="197">
        <v>87</v>
      </c>
      <c r="BS361" s="197">
        <v>126</v>
      </c>
      <c r="BT361" s="197">
        <v>67</v>
      </c>
      <c r="BU361" s="197">
        <v>105</v>
      </c>
      <c r="BV361" s="197">
        <v>20.5</v>
      </c>
      <c r="BW361" s="197">
        <v>5</v>
      </c>
      <c r="BX361" s="197">
        <v>3.7</v>
      </c>
      <c r="BY361" s="197">
        <v>8.3000000000000007</v>
      </c>
      <c r="BZ361" s="197">
        <v>8.3000000000000007</v>
      </c>
      <c r="CA361" s="197">
        <v>90.5</v>
      </c>
      <c r="CB361" s="197">
        <v>84.9</v>
      </c>
      <c r="CC361" s="197"/>
      <c r="CD361" s="197" t="s">
        <v>78</v>
      </c>
      <c r="CE361" s="197"/>
      <c r="CF361" s="197"/>
      <c r="CG361" s="197" t="s">
        <v>1760</v>
      </c>
      <c r="CH361" s="197"/>
      <c r="CI361" s="183" t="s">
        <v>129</v>
      </c>
      <c r="CJ361" s="183" t="s">
        <v>129</v>
      </c>
      <c r="CK361" s="183" t="s">
        <v>129</v>
      </c>
    </row>
    <row r="362" spans="1:89" x14ac:dyDescent="0.2">
      <c r="A362" s="196">
        <v>368</v>
      </c>
      <c r="B362" s="197">
        <v>368</v>
      </c>
      <c r="C362" s="197" t="s">
        <v>1733</v>
      </c>
      <c r="D362" s="198" t="s">
        <v>1734</v>
      </c>
      <c r="E362" s="197">
        <v>6</v>
      </c>
      <c r="F362" s="199" t="s">
        <v>110</v>
      </c>
      <c r="G362" s="199" t="s">
        <v>111</v>
      </c>
      <c r="H362" s="197"/>
      <c r="I362" s="200" t="s">
        <v>1752</v>
      </c>
      <c r="J362" s="200" t="s">
        <v>93</v>
      </c>
      <c r="K362" s="200" t="s">
        <v>94</v>
      </c>
      <c r="L362" s="200" t="s">
        <v>200</v>
      </c>
      <c r="M362" s="200"/>
      <c r="N362" s="200"/>
      <c r="O362" s="200"/>
      <c r="P362" s="201">
        <v>44250</v>
      </c>
      <c r="Q362" s="201" t="s">
        <v>88</v>
      </c>
      <c r="R362" s="201" t="s">
        <v>1735</v>
      </c>
      <c r="S362" s="202">
        <v>6</v>
      </c>
      <c r="T362" s="197" t="s">
        <v>90</v>
      </c>
      <c r="U362" s="197">
        <v>136</v>
      </c>
      <c r="V362" s="197">
        <v>40</v>
      </c>
      <c r="W362" s="197">
        <v>21.6</v>
      </c>
      <c r="X362" s="197"/>
      <c r="Y362" s="197"/>
      <c r="Z362" s="203">
        <v>0.89583333333333337</v>
      </c>
      <c r="AA362" s="203">
        <v>0.24930555555555556</v>
      </c>
      <c r="AB362" s="204">
        <v>487</v>
      </c>
      <c r="AC362" s="197">
        <v>453.5</v>
      </c>
      <c r="AD362" s="197">
        <v>93</v>
      </c>
      <c r="AE362" s="197">
        <v>33.5</v>
      </c>
      <c r="AF362" s="197"/>
      <c r="AG362" s="197">
        <v>22.5</v>
      </c>
      <c r="AH362" s="197">
        <v>108.5</v>
      </c>
      <c r="AI362" s="197">
        <v>11</v>
      </c>
      <c r="AJ362" s="197">
        <v>5.3</v>
      </c>
      <c r="AK362" s="197">
        <v>54.4</v>
      </c>
      <c r="AL362" s="197">
        <v>21.5</v>
      </c>
      <c r="AM362" s="197">
        <v>18.899999999999999</v>
      </c>
      <c r="AN362" s="197">
        <v>77</v>
      </c>
      <c r="AO362" s="197">
        <v>33</v>
      </c>
      <c r="AP362" s="197">
        <v>4.0999999999999996</v>
      </c>
      <c r="AQ362" s="197">
        <v>121</v>
      </c>
      <c r="AR362" s="197">
        <v>16</v>
      </c>
      <c r="AS362" s="204">
        <v>93.121149897330596</v>
      </c>
      <c r="AT362" s="197"/>
      <c r="AU362" s="197"/>
      <c r="AV362" s="197"/>
      <c r="AW362" s="197">
        <v>25</v>
      </c>
      <c r="AX362" s="197">
        <v>3.3</v>
      </c>
      <c r="AY362" s="197">
        <v>1.3</v>
      </c>
      <c r="AZ362" s="197">
        <v>6</v>
      </c>
      <c r="BA362" s="197">
        <v>0</v>
      </c>
      <c r="BB362" s="197">
        <v>2</v>
      </c>
      <c r="BC362" s="197">
        <v>15</v>
      </c>
      <c r="BD362" s="197">
        <v>23</v>
      </c>
      <c r="BE362" s="197">
        <v>9.8000000000000007</v>
      </c>
      <c r="BF362" s="197">
        <v>17.100000000000001</v>
      </c>
      <c r="BG362" s="197">
        <v>3</v>
      </c>
      <c r="BH362" s="197">
        <v>4.2</v>
      </c>
      <c r="BI362" s="197">
        <v>2.8</v>
      </c>
      <c r="BJ362" s="197">
        <v>5.5</v>
      </c>
      <c r="BK362" s="197">
        <v>2.2000000000000002</v>
      </c>
      <c r="BL362" s="197">
        <v>2.6</v>
      </c>
      <c r="BM362" s="197">
        <v>7</v>
      </c>
      <c r="BN362" s="197">
        <v>0.9</v>
      </c>
      <c r="BO362" s="197">
        <v>88</v>
      </c>
      <c r="BP362" s="197">
        <v>97.2</v>
      </c>
      <c r="BQ362" s="197">
        <v>0.3</v>
      </c>
      <c r="BR362" s="197">
        <v>83</v>
      </c>
      <c r="BS362" s="197">
        <v>104</v>
      </c>
      <c r="BT362" s="197">
        <v>52</v>
      </c>
      <c r="BU362" s="197">
        <v>120.1</v>
      </c>
      <c r="BV362" s="197">
        <v>41.7</v>
      </c>
      <c r="BW362" s="197">
        <v>6.1</v>
      </c>
      <c r="BX362" s="197">
        <v>4</v>
      </c>
      <c r="BY362" s="197">
        <v>68.599999999999994</v>
      </c>
      <c r="BZ362" s="197">
        <v>68.599999999999994</v>
      </c>
      <c r="CA362" s="197">
        <v>97.7</v>
      </c>
      <c r="CB362" s="197">
        <v>99.4</v>
      </c>
      <c r="CC362" s="197"/>
      <c r="CD362" s="197"/>
      <c r="CE362" s="197" t="s">
        <v>79</v>
      </c>
      <c r="CF362" s="197"/>
      <c r="CG362" s="197"/>
      <c r="CH362" s="197"/>
      <c r="CI362" s="183" t="s">
        <v>129</v>
      </c>
      <c r="CJ362" s="183" t="s">
        <v>129</v>
      </c>
      <c r="CK362" s="183" t="s">
        <v>129</v>
      </c>
    </row>
    <row r="363" spans="1:89" x14ac:dyDescent="0.2">
      <c r="A363" s="196">
        <v>369</v>
      </c>
      <c r="B363" s="197">
        <v>369</v>
      </c>
      <c r="C363" s="197" t="s">
        <v>1727</v>
      </c>
      <c r="D363" s="198" t="s">
        <v>1728</v>
      </c>
      <c r="E363" s="197">
        <v>17</v>
      </c>
      <c r="F363" s="199" t="s">
        <v>110</v>
      </c>
      <c r="G363" s="199" t="s">
        <v>111</v>
      </c>
      <c r="H363" s="197"/>
      <c r="I363" s="200" t="s">
        <v>93</v>
      </c>
      <c r="J363" s="200"/>
      <c r="K363" s="200"/>
      <c r="L363" s="200"/>
      <c r="M363" s="200"/>
      <c r="N363" s="200"/>
      <c r="O363" s="200"/>
      <c r="P363" s="201">
        <v>44252</v>
      </c>
      <c r="Q363" s="201" t="s">
        <v>88</v>
      </c>
      <c r="R363" s="201" t="s">
        <v>1729</v>
      </c>
      <c r="S363" s="202">
        <v>17</v>
      </c>
      <c r="T363" s="197" t="s">
        <v>90</v>
      </c>
      <c r="U363" s="197">
        <v>163</v>
      </c>
      <c r="V363" s="197">
        <v>49</v>
      </c>
      <c r="W363" s="197">
        <v>18.399999999999999</v>
      </c>
      <c r="X363" s="197"/>
      <c r="Y363" s="197"/>
      <c r="Z363" s="203">
        <v>0.92638888888888893</v>
      </c>
      <c r="AA363" s="203">
        <v>0.19583333333333333</v>
      </c>
      <c r="AB363" s="204">
        <v>368.2</v>
      </c>
      <c r="AC363" s="197">
        <v>362.7</v>
      </c>
      <c r="AD363" s="197">
        <v>99</v>
      </c>
      <c r="AE363" s="197">
        <v>5.5</v>
      </c>
      <c r="AF363" s="197"/>
      <c r="AG363" s="197">
        <v>19</v>
      </c>
      <c r="AH363" s="197">
        <v>140</v>
      </c>
      <c r="AI363" s="197">
        <v>6.3</v>
      </c>
      <c r="AJ363" s="197">
        <v>2.6</v>
      </c>
      <c r="AK363" s="197">
        <v>47.9</v>
      </c>
      <c r="AL363" s="197">
        <v>32.799999999999997</v>
      </c>
      <c r="AM363" s="197">
        <v>16.7</v>
      </c>
      <c r="AN363" s="197">
        <v>54</v>
      </c>
      <c r="AO363" s="197">
        <v>10</v>
      </c>
      <c r="AP363" s="197">
        <v>1.6</v>
      </c>
      <c r="AQ363" s="197">
        <v>91</v>
      </c>
      <c r="AR363" s="197">
        <v>15.1</v>
      </c>
      <c r="AS363" s="204">
        <v>98.506246605105915</v>
      </c>
      <c r="AT363" s="197"/>
      <c r="AU363" s="197"/>
      <c r="AV363" s="197"/>
      <c r="AW363" s="197">
        <v>0</v>
      </c>
      <c r="AX363" s="197">
        <v>0</v>
      </c>
      <c r="AY363" s="197">
        <v>0</v>
      </c>
      <c r="AZ363" s="197">
        <v>1</v>
      </c>
      <c r="BA363" s="197">
        <v>0</v>
      </c>
      <c r="BB363" s="197">
        <v>3</v>
      </c>
      <c r="BC363" s="197">
        <v>29</v>
      </c>
      <c r="BD363" s="197">
        <v>33</v>
      </c>
      <c r="BE363" s="197">
        <v>10.8</v>
      </c>
      <c r="BF363" s="197">
        <v>18.399999999999999</v>
      </c>
      <c r="BG363" s="197">
        <v>5.5</v>
      </c>
      <c r="BH363" s="197">
        <v>5</v>
      </c>
      <c r="BI363" s="197">
        <v>5.6</v>
      </c>
      <c r="BJ363" s="197">
        <v>8.1999999999999993</v>
      </c>
      <c r="BK363" s="197">
        <v>1.9</v>
      </c>
      <c r="BL363" s="197">
        <v>5</v>
      </c>
      <c r="BM363" s="197">
        <v>5</v>
      </c>
      <c r="BN363" s="197">
        <v>0.8</v>
      </c>
      <c r="BO363" s="197">
        <v>94</v>
      </c>
      <c r="BP363" s="197">
        <v>96.7</v>
      </c>
      <c r="BQ363" s="197">
        <v>0</v>
      </c>
      <c r="BR363" s="197">
        <v>65</v>
      </c>
      <c r="BS363" s="197">
        <v>102</v>
      </c>
      <c r="BT363" s="197">
        <v>54</v>
      </c>
      <c r="BU363" s="197">
        <v>92.1</v>
      </c>
      <c r="BV363" s="197">
        <v>26.1</v>
      </c>
      <c r="BW363" s="197">
        <v>13.9</v>
      </c>
      <c r="BX363" s="197">
        <v>3</v>
      </c>
      <c r="BY363" s="197">
        <v>100</v>
      </c>
      <c r="BZ363" s="197">
        <v>100</v>
      </c>
      <c r="CA363" s="197">
        <v>100</v>
      </c>
      <c r="CB363" s="197">
        <v>100</v>
      </c>
      <c r="CC363" s="197"/>
      <c r="CD363" s="197"/>
      <c r="CE363" s="197"/>
      <c r="CF363" s="197"/>
      <c r="CG363" s="197"/>
      <c r="CH363" s="197"/>
      <c r="CI363" s="183" t="s">
        <v>129</v>
      </c>
      <c r="CJ363" s="183" t="s">
        <v>129</v>
      </c>
      <c r="CK363" s="183" t="s">
        <v>129</v>
      </c>
    </row>
    <row r="364" spans="1:89" x14ac:dyDescent="0.2">
      <c r="A364" s="196">
        <v>370</v>
      </c>
      <c r="B364" s="197">
        <v>370</v>
      </c>
      <c r="C364" s="197" t="s">
        <v>1463</v>
      </c>
      <c r="D364" s="202" t="s">
        <v>1464</v>
      </c>
      <c r="E364" s="197">
        <v>5</v>
      </c>
      <c r="F364" s="199" t="s">
        <v>110</v>
      </c>
      <c r="G364" s="199" t="s">
        <v>111</v>
      </c>
      <c r="H364" s="197"/>
      <c r="I364" s="200" t="s">
        <v>1752</v>
      </c>
      <c r="J364" s="200" t="s">
        <v>95</v>
      </c>
      <c r="K364" s="200" t="s">
        <v>139</v>
      </c>
      <c r="L364" s="200" t="s">
        <v>337</v>
      </c>
      <c r="M364" s="200" t="s">
        <v>337</v>
      </c>
      <c r="N364" s="200" t="s">
        <v>337</v>
      </c>
      <c r="O364" s="200" t="s">
        <v>337</v>
      </c>
      <c r="P364" s="201">
        <v>44378</v>
      </c>
      <c r="Q364" s="201" t="s">
        <v>88</v>
      </c>
      <c r="R364" s="198" t="s">
        <v>1465</v>
      </c>
      <c r="S364" s="202">
        <v>5</v>
      </c>
      <c r="T364" s="197" t="s">
        <v>98</v>
      </c>
      <c r="U364" s="197">
        <v>120</v>
      </c>
      <c r="V364" s="197">
        <v>23</v>
      </c>
      <c r="W364" s="197">
        <v>16</v>
      </c>
      <c r="X364" s="197"/>
      <c r="Y364" s="197"/>
      <c r="Z364" s="203">
        <v>0.77083333333333337</v>
      </c>
      <c r="AA364" s="203">
        <v>0.80763888888888891</v>
      </c>
      <c r="AB364" s="204">
        <v>52.5</v>
      </c>
      <c r="AC364" s="197">
        <v>52.5</v>
      </c>
      <c r="AD364" s="197">
        <v>100</v>
      </c>
      <c r="AE364" s="197">
        <v>0</v>
      </c>
      <c r="AF364" s="197"/>
      <c r="AG364" s="197">
        <v>0.3</v>
      </c>
      <c r="AH364" s="197">
        <v>22</v>
      </c>
      <c r="AI364" s="197">
        <v>0</v>
      </c>
      <c r="AJ364" s="197">
        <v>1</v>
      </c>
      <c r="AK364" s="197">
        <v>85.7</v>
      </c>
      <c r="AL364" s="197">
        <v>0</v>
      </c>
      <c r="AM364" s="197">
        <v>13.3</v>
      </c>
      <c r="AN364" s="197">
        <v>9</v>
      </c>
      <c r="AO364" s="197">
        <v>0</v>
      </c>
      <c r="AP364" s="197">
        <v>0</v>
      </c>
      <c r="AQ364" s="197">
        <v>1</v>
      </c>
      <c r="AR364" s="197">
        <v>1.1000000000000001</v>
      </c>
      <c r="AS364" s="197"/>
      <c r="AT364" s="197"/>
      <c r="AU364" s="197"/>
      <c r="AV364" s="197"/>
      <c r="AW364" s="197">
        <v>0</v>
      </c>
      <c r="AX364" s="197">
        <v>0</v>
      </c>
      <c r="AY364" s="197">
        <v>0</v>
      </c>
      <c r="AZ364" s="197">
        <v>0</v>
      </c>
      <c r="BA364" s="197">
        <v>0</v>
      </c>
      <c r="BB364" s="197">
        <v>0</v>
      </c>
      <c r="BC364" s="197">
        <v>4</v>
      </c>
      <c r="BD364" s="197">
        <v>4</v>
      </c>
      <c r="BE364" s="197"/>
      <c r="BF364" s="197">
        <v>30.6</v>
      </c>
      <c r="BG364" s="197">
        <v>4.5999999999999996</v>
      </c>
      <c r="BH364" s="197">
        <v>8.6</v>
      </c>
      <c r="BI364" s="197">
        <v>4</v>
      </c>
      <c r="BJ364" s="197">
        <v>37.9</v>
      </c>
      <c r="BK364" s="197">
        <v>0</v>
      </c>
      <c r="BL364" s="197">
        <v>0</v>
      </c>
      <c r="BM364" s="197">
        <v>3</v>
      </c>
      <c r="BN364" s="197">
        <v>3.4</v>
      </c>
      <c r="BO364" s="197">
        <v>92</v>
      </c>
      <c r="BP364" s="197">
        <v>97.6</v>
      </c>
      <c r="BQ364" s="197">
        <v>0.1</v>
      </c>
      <c r="BR364" s="197">
        <v>99</v>
      </c>
      <c r="BS364" s="197">
        <v>129</v>
      </c>
      <c r="BT364" s="197">
        <v>78</v>
      </c>
      <c r="BU364" s="197">
        <v>0</v>
      </c>
      <c r="BV364" s="197">
        <v>0</v>
      </c>
      <c r="BW364" s="197">
        <v>2.8</v>
      </c>
      <c r="BX364" s="197">
        <v>4.3</v>
      </c>
      <c r="BY364" s="197">
        <v>98.9</v>
      </c>
      <c r="BZ364" s="197">
        <v>98.9</v>
      </c>
      <c r="CA364" s="197">
        <v>99.9</v>
      </c>
      <c r="CB364" s="197">
        <v>99.9</v>
      </c>
      <c r="CC364" s="197"/>
      <c r="CD364" s="197"/>
      <c r="CE364" s="197"/>
      <c r="CF364" s="197"/>
      <c r="CG364" s="197"/>
      <c r="CH364" s="197"/>
      <c r="CI364" s="207">
        <v>10</v>
      </c>
      <c r="CJ364" s="207">
        <v>10</v>
      </c>
      <c r="CK364" s="207" t="s">
        <v>129</v>
      </c>
    </row>
    <row r="365" spans="1:89" x14ac:dyDescent="0.2">
      <c r="A365" s="196">
        <v>371</v>
      </c>
      <c r="B365" s="197">
        <v>371</v>
      </c>
      <c r="C365" s="197" t="s">
        <v>1466</v>
      </c>
      <c r="D365" s="202" t="s">
        <v>1467</v>
      </c>
      <c r="E365" s="197">
        <v>6</v>
      </c>
      <c r="F365" s="199" t="s">
        <v>110</v>
      </c>
      <c r="G365" s="199" t="s">
        <v>111</v>
      </c>
      <c r="H365" s="197"/>
      <c r="I365" s="200" t="s">
        <v>94</v>
      </c>
      <c r="J365" s="200" t="s">
        <v>93</v>
      </c>
      <c r="K365" s="200" t="s">
        <v>87</v>
      </c>
      <c r="L365" s="200" t="s">
        <v>337</v>
      </c>
      <c r="M365" s="200" t="s">
        <v>337</v>
      </c>
      <c r="N365" s="200" t="s">
        <v>337</v>
      </c>
      <c r="O365" s="200" t="s">
        <v>337</v>
      </c>
      <c r="P365" s="201">
        <v>44379</v>
      </c>
      <c r="Q365" s="201" t="s">
        <v>88</v>
      </c>
      <c r="R365" s="198" t="s">
        <v>1468</v>
      </c>
      <c r="S365" s="202">
        <v>6</v>
      </c>
      <c r="T365" s="197" t="s">
        <v>98</v>
      </c>
      <c r="U365" s="197">
        <v>116</v>
      </c>
      <c r="V365" s="197">
        <v>21</v>
      </c>
      <c r="W365" s="197">
        <v>15.6</v>
      </c>
      <c r="X365" s="197"/>
      <c r="Y365" s="197"/>
      <c r="Z365" s="203">
        <v>0.90972222222222221</v>
      </c>
      <c r="AA365" s="203">
        <v>0.3659722222222222</v>
      </c>
      <c r="AB365" s="204">
        <v>656.7</v>
      </c>
      <c r="AC365" s="197">
        <v>616</v>
      </c>
      <c r="AD365" s="197">
        <v>94</v>
      </c>
      <c r="AE365" s="197">
        <v>40.700000000000003</v>
      </c>
      <c r="AF365" s="197"/>
      <c r="AG365" s="197">
        <v>4.8</v>
      </c>
      <c r="AH365" s="197">
        <v>166.3</v>
      </c>
      <c r="AI365" s="197">
        <v>6.2</v>
      </c>
      <c r="AJ365" s="197">
        <v>14</v>
      </c>
      <c r="AK365" s="197">
        <v>43.4</v>
      </c>
      <c r="AL365" s="197">
        <v>21.4</v>
      </c>
      <c r="AM365" s="197">
        <v>21.2</v>
      </c>
      <c r="AN365" s="197">
        <v>87</v>
      </c>
      <c r="AO365" s="197">
        <v>22</v>
      </c>
      <c r="AP365" s="197">
        <v>2</v>
      </c>
      <c r="AQ365" s="197">
        <v>232</v>
      </c>
      <c r="AR365" s="197">
        <v>22.6</v>
      </c>
      <c r="AS365" s="197"/>
      <c r="AT365" s="197"/>
      <c r="AU365" s="197"/>
      <c r="AV365" s="197"/>
      <c r="AW365" s="197">
        <v>1</v>
      </c>
      <c r="AX365" s="197">
        <v>0.1</v>
      </c>
      <c r="AY365" s="197">
        <v>11.3</v>
      </c>
      <c r="AZ365" s="197">
        <v>0</v>
      </c>
      <c r="BA365" s="197">
        <v>17</v>
      </c>
      <c r="BB365" s="197">
        <v>6</v>
      </c>
      <c r="BC365" s="197">
        <v>50</v>
      </c>
      <c r="BD365" s="197">
        <v>73</v>
      </c>
      <c r="BE365" s="197">
        <v>14</v>
      </c>
      <c r="BF365" s="197">
        <v>20.100000000000001</v>
      </c>
      <c r="BG365" s="197">
        <v>7.1</v>
      </c>
      <c r="BH365" s="197">
        <v>13.3</v>
      </c>
      <c r="BI365" s="197">
        <v>5.4</v>
      </c>
      <c r="BJ365" s="197">
        <v>10</v>
      </c>
      <c r="BK365" s="197">
        <v>5.8</v>
      </c>
      <c r="BL365" s="197">
        <v>7.2</v>
      </c>
      <c r="BM365" s="197">
        <v>25</v>
      </c>
      <c r="BN365" s="197">
        <v>2.4</v>
      </c>
      <c r="BO365" s="197">
        <v>86</v>
      </c>
      <c r="BP365" s="197">
        <v>96.4</v>
      </c>
      <c r="BQ365" s="197">
        <v>0.2</v>
      </c>
      <c r="BR365" s="197">
        <v>85</v>
      </c>
      <c r="BS365" s="197">
        <v>124</v>
      </c>
      <c r="BT365" s="197">
        <v>69</v>
      </c>
      <c r="BU365" s="197">
        <v>34.299999999999997</v>
      </c>
      <c r="BV365" s="197">
        <v>42.7</v>
      </c>
      <c r="BW365" s="197">
        <v>14.4</v>
      </c>
      <c r="BX365" s="197">
        <v>3.3</v>
      </c>
      <c r="BY365" s="197">
        <v>86.2</v>
      </c>
      <c r="BZ365" s="197">
        <v>98.3</v>
      </c>
      <c r="CA365" s="197">
        <v>86.2</v>
      </c>
      <c r="CB365" s="197">
        <v>100</v>
      </c>
      <c r="CC365" s="197"/>
      <c r="CD365" s="197"/>
      <c r="CE365" s="197"/>
      <c r="CF365" s="197"/>
      <c r="CG365" s="197"/>
      <c r="CH365" s="197"/>
      <c r="CI365" s="207">
        <v>4</v>
      </c>
      <c r="CJ365" s="207">
        <v>9</v>
      </c>
      <c r="CK365" s="207">
        <v>2</v>
      </c>
    </row>
    <row r="366" spans="1:89" x14ac:dyDescent="0.2">
      <c r="A366" s="196">
        <v>372</v>
      </c>
      <c r="B366" s="197">
        <v>372</v>
      </c>
      <c r="C366" s="197" t="s">
        <v>1469</v>
      </c>
      <c r="D366" s="202" t="s">
        <v>1470</v>
      </c>
      <c r="E366" s="197">
        <v>8</v>
      </c>
      <c r="F366" s="199" t="s">
        <v>110</v>
      </c>
      <c r="G366" s="199" t="s">
        <v>111</v>
      </c>
      <c r="H366" s="197"/>
      <c r="I366" s="200" t="s">
        <v>1752</v>
      </c>
      <c r="J366" s="200" t="s">
        <v>87</v>
      </c>
      <c r="K366" s="200" t="s">
        <v>337</v>
      </c>
      <c r="L366" s="200" t="s">
        <v>337</v>
      </c>
      <c r="M366" s="200" t="s">
        <v>337</v>
      </c>
      <c r="N366" s="200" t="s">
        <v>337</v>
      </c>
      <c r="O366" s="200" t="s">
        <v>337</v>
      </c>
      <c r="P366" s="201">
        <v>44382</v>
      </c>
      <c r="Q366" s="201" t="s">
        <v>88</v>
      </c>
      <c r="R366" s="198" t="s">
        <v>1471</v>
      </c>
      <c r="S366" s="202">
        <v>8</v>
      </c>
      <c r="T366" s="197" t="s">
        <v>98</v>
      </c>
      <c r="U366" s="197">
        <v>135</v>
      </c>
      <c r="V366" s="197">
        <v>27</v>
      </c>
      <c r="W366" s="197">
        <v>14.8</v>
      </c>
      <c r="X366" s="197"/>
      <c r="Y366" s="197"/>
      <c r="Z366" s="203">
        <v>0.87777777777777777</v>
      </c>
      <c r="AA366" s="203">
        <v>0.29930555555555555</v>
      </c>
      <c r="AB366" s="204">
        <v>606</v>
      </c>
      <c r="AC366" s="197">
        <v>594</v>
      </c>
      <c r="AD366" s="197">
        <v>98</v>
      </c>
      <c r="AE366" s="197">
        <v>12.6</v>
      </c>
      <c r="AF366" s="197"/>
      <c r="AG366" s="197">
        <v>0.7</v>
      </c>
      <c r="AH366" s="197">
        <v>97.5</v>
      </c>
      <c r="AI366" s="197">
        <v>2.2000000000000002</v>
      </c>
      <c r="AJ366" s="197">
        <v>1.8</v>
      </c>
      <c r="AK366" s="197">
        <v>46.5</v>
      </c>
      <c r="AL366" s="197">
        <v>31.3</v>
      </c>
      <c r="AM366" s="197">
        <v>20.399999999999999</v>
      </c>
      <c r="AN366" s="197">
        <v>79</v>
      </c>
      <c r="AO366" s="197">
        <v>20</v>
      </c>
      <c r="AP366" s="197">
        <v>2</v>
      </c>
      <c r="AQ366" s="197">
        <v>68</v>
      </c>
      <c r="AR366" s="197">
        <v>6.9</v>
      </c>
      <c r="AS366" s="197"/>
      <c r="AT366" s="197"/>
      <c r="AU366" s="197"/>
      <c r="AV366" s="197"/>
      <c r="AW366" s="197">
        <v>10</v>
      </c>
      <c r="AX366" s="197">
        <v>1</v>
      </c>
      <c r="AY366" s="197">
        <v>0</v>
      </c>
      <c r="AZ366" s="197">
        <v>3</v>
      </c>
      <c r="BA366" s="197">
        <v>0</v>
      </c>
      <c r="BB366" s="197">
        <v>4</v>
      </c>
      <c r="BC366" s="197">
        <v>18</v>
      </c>
      <c r="BD366" s="197">
        <v>25</v>
      </c>
      <c r="BE366" s="197">
        <v>12.1</v>
      </c>
      <c r="BF366" s="197">
        <v>19.7</v>
      </c>
      <c r="BG366" s="197">
        <v>2.5</v>
      </c>
      <c r="BH366" s="197">
        <v>5</v>
      </c>
      <c r="BI366" s="197">
        <v>1.9</v>
      </c>
      <c r="BJ366" s="197">
        <v>3.4</v>
      </c>
      <c r="BK366" s="197">
        <v>1.1000000000000001</v>
      </c>
      <c r="BL366" s="197">
        <v>2.1</v>
      </c>
      <c r="BM366" s="197">
        <v>11</v>
      </c>
      <c r="BN366" s="197">
        <v>1.1000000000000001</v>
      </c>
      <c r="BO366" s="197">
        <v>87</v>
      </c>
      <c r="BP366" s="197">
        <v>96.9</v>
      </c>
      <c r="BQ366" s="197">
        <v>0.6</v>
      </c>
      <c r="BR366" s="197">
        <v>67</v>
      </c>
      <c r="BS366" s="197">
        <v>101</v>
      </c>
      <c r="BT366" s="197">
        <v>53</v>
      </c>
      <c r="BU366" s="197">
        <v>1.3</v>
      </c>
      <c r="BV366" s="197">
        <v>5</v>
      </c>
      <c r="BW366" s="197">
        <v>7.1</v>
      </c>
      <c r="BX366" s="197">
        <v>3.2</v>
      </c>
      <c r="BY366" s="197">
        <v>59.1</v>
      </c>
      <c r="BZ366" s="197">
        <v>100</v>
      </c>
      <c r="CA366" s="197">
        <v>59.1</v>
      </c>
      <c r="CB366" s="197">
        <v>100</v>
      </c>
      <c r="CC366" s="197"/>
      <c r="CD366" s="197"/>
      <c r="CE366" s="197"/>
      <c r="CF366" s="197"/>
      <c r="CG366" s="197"/>
      <c r="CH366" s="197"/>
      <c r="CI366" s="207">
        <v>10</v>
      </c>
      <c r="CJ366" s="207">
        <v>10</v>
      </c>
      <c r="CK366" s="207">
        <v>2</v>
      </c>
    </row>
    <row r="367" spans="1:89" x14ac:dyDescent="0.2">
      <c r="A367" s="196">
        <v>373</v>
      </c>
      <c r="B367" s="197">
        <v>373</v>
      </c>
      <c r="C367" s="197" t="s">
        <v>1472</v>
      </c>
      <c r="D367" s="202" t="s">
        <v>1473</v>
      </c>
      <c r="E367" s="197">
        <v>9</v>
      </c>
      <c r="F367" s="199" t="s">
        <v>110</v>
      </c>
      <c r="G367" s="199" t="s">
        <v>111</v>
      </c>
      <c r="H367" s="197"/>
      <c r="I367" s="200" t="s">
        <v>94</v>
      </c>
      <c r="J367" s="200" t="s">
        <v>95</v>
      </c>
      <c r="K367" s="200" t="s">
        <v>1752</v>
      </c>
      <c r="L367" s="200" t="s">
        <v>337</v>
      </c>
      <c r="M367" s="200" t="s">
        <v>337</v>
      </c>
      <c r="N367" s="200" t="s">
        <v>337</v>
      </c>
      <c r="O367" s="200" t="s">
        <v>337</v>
      </c>
      <c r="P367" s="201">
        <v>44384</v>
      </c>
      <c r="Q367" s="201" t="s">
        <v>88</v>
      </c>
      <c r="R367" s="198" t="s">
        <v>1474</v>
      </c>
      <c r="S367" s="202">
        <v>9</v>
      </c>
      <c r="T367" s="197" t="s">
        <v>98</v>
      </c>
      <c r="U367" s="197">
        <v>135</v>
      </c>
      <c r="V367" s="197">
        <v>29</v>
      </c>
      <c r="W367" s="197">
        <v>15.9</v>
      </c>
      <c r="X367" s="197"/>
      <c r="Y367" s="197"/>
      <c r="Z367" s="203">
        <v>0.91666666666666663</v>
      </c>
      <c r="AA367" s="203">
        <v>0.40416666666666662</v>
      </c>
      <c r="AB367" s="204">
        <v>702.6</v>
      </c>
      <c r="AC367" s="197">
        <v>611.4</v>
      </c>
      <c r="AD367" s="197">
        <v>87</v>
      </c>
      <c r="AE367" s="197">
        <v>91.2</v>
      </c>
      <c r="AF367" s="197"/>
      <c r="AG367" s="197">
        <v>57.7</v>
      </c>
      <c r="AH367" s="197">
        <v>223.2</v>
      </c>
      <c r="AI367" s="197">
        <v>13</v>
      </c>
      <c r="AJ367" s="197">
        <v>3.3</v>
      </c>
      <c r="AK367" s="197">
        <v>51.9</v>
      </c>
      <c r="AL367" s="197">
        <v>25.3</v>
      </c>
      <c r="AM367" s="197">
        <v>19.5</v>
      </c>
      <c r="AN367" s="197">
        <v>101</v>
      </c>
      <c r="AO367" s="197">
        <v>39</v>
      </c>
      <c r="AP367" s="197">
        <v>3.3</v>
      </c>
      <c r="AQ367" s="197">
        <v>102</v>
      </c>
      <c r="AR367" s="197">
        <v>10</v>
      </c>
      <c r="AS367" s="197"/>
      <c r="AT367" s="197"/>
      <c r="AU367" s="197"/>
      <c r="AV367" s="197"/>
      <c r="AW367" s="197">
        <v>14</v>
      </c>
      <c r="AX367" s="197">
        <v>1.4</v>
      </c>
      <c r="AY367" s="197">
        <v>0.3</v>
      </c>
      <c r="AZ367" s="197">
        <v>0</v>
      </c>
      <c r="BA367" s="197">
        <v>0</v>
      </c>
      <c r="BB367" s="197">
        <v>3</v>
      </c>
      <c r="BC367" s="197">
        <v>25</v>
      </c>
      <c r="BD367" s="197">
        <v>28</v>
      </c>
      <c r="BE367" s="197">
        <v>11.2</v>
      </c>
      <c r="BF367" s="197">
        <v>16.399999999999999</v>
      </c>
      <c r="BG367" s="197">
        <v>2.7</v>
      </c>
      <c r="BH367" s="197">
        <v>1</v>
      </c>
      <c r="BI367" s="197">
        <v>3.2</v>
      </c>
      <c r="BJ367" s="197">
        <v>3.4</v>
      </c>
      <c r="BK367" s="197">
        <v>2.1</v>
      </c>
      <c r="BL367" s="197">
        <v>3.5</v>
      </c>
      <c r="BM367" s="197">
        <v>4</v>
      </c>
      <c r="BN367" s="197">
        <v>0.4</v>
      </c>
      <c r="BO367" s="197">
        <v>95</v>
      </c>
      <c r="BP367" s="197">
        <v>96.8</v>
      </c>
      <c r="BQ367" s="197">
        <v>0</v>
      </c>
      <c r="BR367" s="197">
        <v>70</v>
      </c>
      <c r="BS367" s="197">
        <v>110</v>
      </c>
      <c r="BT367" s="197">
        <v>59</v>
      </c>
      <c r="BU367" s="197">
        <v>54.4</v>
      </c>
      <c r="BV367" s="197">
        <v>11.4</v>
      </c>
      <c r="BW367" s="197">
        <v>24.4</v>
      </c>
      <c r="BX367" s="197">
        <v>3</v>
      </c>
      <c r="BY367" s="197">
        <v>33.9</v>
      </c>
      <c r="BZ367" s="197">
        <v>33.9</v>
      </c>
      <c r="CA367" s="197">
        <v>56.9</v>
      </c>
      <c r="CB367" s="197">
        <v>100</v>
      </c>
      <c r="CC367" s="197"/>
      <c r="CD367" s="197"/>
      <c r="CE367" s="197"/>
      <c r="CF367" s="197"/>
      <c r="CG367" s="197" t="s">
        <v>1891</v>
      </c>
      <c r="CH367" s="197"/>
      <c r="CI367" s="207">
        <v>8</v>
      </c>
      <c r="CJ367" s="207">
        <v>10</v>
      </c>
      <c r="CK367" s="207">
        <v>10</v>
      </c>
    </row>
    <row r="368" spans="1:89" x14ac:dyDescent="0.2">
      <c r="A368" s="196">
        <v>374</v>
      </c>
      <c r="B368" s="197">
        <v>374</v>
      </c>
      <c r="C368" s="197" t="s">
        <v>1475</v>
      </c>
      <c r="D368" s="202" t="s">
        <v>1476</v>
      </c>
      <c r="E368" s="197">
        <v>7</v>
      </c>
      <c r="F368" s="199" t="s">
        <v>110</v>
      </c>
      <c r="G368" s="199" t="s">
        <v>111</v>
      </c>
      <c r="H368" s="197"/>
      <c r="I368" s="200" t="s">
        <v>139</v>
      </c>
      <c r="J368" s="200" t="s">
        <v>95</v>
      </c>
      <c r="K368" s="200" t="s">
        <v>93</v>
      </c>
      <c r="L368" s="200" t="s">
        <v>96</v>
      </c>
      <c r="M368" s="200" t="s">
        <v>337</v>
      </c>
      <c r="N368" s="200" t="s">
        <v>337</v>
      </c>
      <c r="O368" s="200" t="s">
        <v>337</v>
      </c>
      <c r="P368" s="201">
        <v>44384</v>
      </c>
      <c r="Q368" s="201" t="s">
        <v>88</v>
      </c>
      <c r="R368" s="198" t="s">
        <v>1477</v>
      </c>
      <c r="S368" s="202">
        <v>7</v>
      </c>
      <c r="T368" s="197" t="s">
        <v>90</v>
      </c>
      <c r="U368" s="197">
        <v>129</v>
      </c>
      <c r="V368" s="197">
        <v>23</v>
      </c>
      <c r="W368" s="197">
        <v>13.8</v>
      </c>
      <c r="X368" s="197"/>
      <c r="Y368" s="197"/>
      <c r="Z368" s="203">
        <v>0.89583333333333337</v>
      </c>
      <c r="AA368" s="203">
        <v>0.34861111111111115</v>
      </c>
      <c r="AB368" s="204">
        <v>651.5</v>
      </c>
      <c r="AC368" s="197">
        <v>571.5</v>
      </c>
      <c r="AD368" s="197">
        <v>88</v>
      </c>
      <c r="AE368" s="197">
        <v>80</v>
      </c>
      <c r="AF368" s="197"/>
      <c r="AG368" s="197">
        <v>0</v>
      </c>
      <c r="AH368" s="197">
        <v>146.5</v>
      </c>
      <c r="AI368" s="197">
        <v>12.3</v>
      </c>
      <c r="AJ368" s="197">
        <v>8.6</v>
      </c>
      <c r="AK368" s="197">
        <v>44.8</v>
      </c>
      <c r="AL368" s="197">
        <v>23.2</v>
      </c>
      <c r="AM368" s="197">
        <v>23.4</v>
      </c>
      <c r="AN368" s="197">
        <v>80</v>
      </c>
      <c r="AO368" s="197">
        <v>33</v>
      </c>
      <c r="AP368" s="197">
        <v>3</v>
      </c>
      <c r="AQ368" s="197">
        <v>67</v>
      </c>
      <c r="AR368" s="197">
        <v>7</v>
      </c>
      <c r="AS368" s="197"/>
      <c r="AT368" s="197"/>
      <c r="AU368" s="197"/>
      <c r="AV368" s="197"/>
      <c r="AW368" s="197">
        <v>0</v>
      </c>
      <c r="AX368" s="197">
        <v>0</v>
      </c>
      <c r="AY368" s="197">
        <v>0</v>
      </c>
      <c r="AZ368" s="197">
        <v>2</v>
      </c>
      <c r="BA368" s="197">
        <v>0</v>
      </c>
      <c r="BB368" s="197">
        <v>1</v>
      </c>
      <c r="BC368" s="197">
        <v>27</v>
      </c>
      <c r="BD368" s="197">
        <v>30</v>
      </c>
      <c r="BE368" s="197">
        <v>12.8</v>
      </c>
      <c r="BF368" s="197">
        <v>18.399999999999999</v>
      </c>
      <c r="BG368" s="197">
        <v>3.1</v>
      </c>
      <c r="BH368" s="197">
        <v>2.2000000000000002</v>
      </c>
      <c r="BI368" s="197">
        <v>3.4</v>
      </c>
      <c r="BJ368" s="197">
        <v>5.6</v>
      </c>
      <c r="BK368" s="197">
        <v>1</v>
      </c>
      <c r="BL368" s="197">
        <v>2.9</v>
      </c>
      <c r="BM368" s="197">
        <v>3</v>
      </c>
      <c r="BN368" s="197">
        <v>0.3</v>
      </c>
      <c r="BO368" s="197">
        <v>94</v>
      </c>
      <c r="BP368" s="197">
        <v>97.3</v>
      </c>
      <c r="BQ368" s="197">
        <v>0</v>
      </c>
      <c r="BR368" s="197">
        <v>73</v>
      </c>
      <c r="BS368" s="197">
        <v>112</v>
      </c>
      <c r="BT368" s="197">
        <v>52</v>
      </c>
      <c r="BU368" s="197">
        <v>13.3</v>
      </c>
      <c r="BV368" s="197">
        <v>0</v>
      </c>
      <c r="BW368" s="197">
        <v>4.3</v>
      </c>
      <c r="BX368" s="197">
        <v>3</v>
      </c>
      <c r="BY368" s="197">
        <v>82.8</v>
      </c>
      <c r="BZ368" s="197">
        <v>99.4</v>
      </c>
      <c r="CA368" s="197">
        <v>82.8</v>
      </c>
      <c r="CB368" s="197">
        <v>99.9</v>
      </c>
      <c r="CC368" s="197"/>
      <c r="CD368" s="197"/>
      <c r="CE368" s="197"/>
      <c r="CF368" s="197"/>
      <c r="CG368" s="197"/>
      <c r="CH368" s="197"/>
      <c r="CI368" s="207">
        <v>10</v>
      </c>
      <c r="CJ368" s="207">
        <v>10</v>
      </c>
      <c r="CK368" s="207">
        <v>0</v>
      </c>
    </row>
    <row r="369" spans="1:89" x14ac:dyDescent="0.2">
      <c r="A369" s="196">
        <v>375</v>
      </c>
      <c r="B369" s="197">
        <v>375</v>
      </c>
      <c r="C369" s="197" t="s">
        <v>1164</v>
      </c>
      <c r="D369" s="202" t="s">
        <v>1165</v>
      </c>
      <c r="E369" s="197">
        <v>12</v>
      </c>
      <c r="F369" s="199" t="s">
        <v>110</v>
      </c>
      <c r="G369" s="199" t="s">
        <v>111</v>
      </c>
      <c r="H369" s="197"/>
      <c r="I369" s="200" t="s">
        <v>94</v>
      </c>
      <c r="J369" s="200" t="s">
        <v>87</v>
      </c>
      <c r="K369" s="200" t="s">
        <v>228</v>
      </c>
      <c r="L369" s="200"/>
      <c r="M369" s="200"/>
      <c r="N369" s="200"/>
      <c r="O369" s="200"/>
      <c r="P369" s="201">
        <v>44385</v>
      </c>
      <c r="Q369" s="201" t="s">
        <v>88</v>
      </c>
      <c r="R369" s="198" t="s">
        <v>1166</v>
      </c>
      <c r="S369" s="202">
        <v>12</v>
      </c>
      <c r="T369" s="197" t="s">
        <v>90</v>
      </c>
      <c r="U369" s="197">
        <v>157</v>
      </c>
      <c r="V369" s="197">
        <v>51</v>
      </c>
      <c r="W369" s="197">
        <v>20.7</v>
      </c>
      <c r="X369" s="197"/>
      <c r="Y369" s="197"/>
      <c r="Z369" s="203">
        <v>0.9506944444444444</v>
      </c>
      <c r="AA369" s="203">
        <v>0.39930555555555558</v>
      </c>
      <c r="AB369" s="204">
        <v>645.70000000000005</v>
      </c>
      <c r="AC369" s="197">
        <v>611.5</v>
      </c>
      <c r="AD369" s="197">
        <v>95</v>
      </c>
      <c r="AE369" s="197">
        <v>34.200000000000003</v>
      </c>
      <c r="AF369" s="197"/>
      <c r="AG369" s="197">
        <v>20.6</v>
      </c>
      <c r="AH369" s="197">
        <v>105.6</v>
      </c>
      <c r="AI369" s="197">
        <v>5.3</v>
      </c>
      <c r="AJ369" s="197">
        <v>8.3000000000000007</v>
      </c>
      <c r="AK369" s="197">
        <v>44.9</v>
      </c>
      <c r="AL369" s="197">
        <v>21.7</v>
      </c>
      <c r="AM369" s="197">
        <v>25.2</v>
      </c>
      <c r="AN369" s="197">
        <v>70</v>
      </c>
      <c r="AO369" s="197">
        <v>20</v>
      </c>
      <c r="AP369" s="197">
        <v>1.9</v>
      </c>
      <c r="AQ369" s="197">
        <v>144</v>
      </c>
      <c r="AR369" s="197">
        <v>14.1</v>
      </c>
      <c r="AS369" s="197">
        <v>95.2</v>
      </c>
      <c r="AT369" s="197">
        <v>66.599999999999994</v>
      </c>
      <c r="AU369" s="204">
        <v>1.9623875715453802</v>
      </c>
      <c r="AV369" s="204">
        <v>2.1488143908421913</v>
      </c>
      <c r="AW369" s="197">
        <v>0</v>
      </c>
      <c r="AX369" s="197">
        <v>0</v>
      </c>
      <c r="AY369" s="197">
        <v>0</v>
      </c>
      <c r="AZ369" s="197">
        <v>14</v>
      </c>
      <c r="BA369" s="197">
        <v>10</v>
      </c>
      <c r="BB369" s="197">
        <v>16</v>
      </c>
      <c r="BC369" s="197">
        <v>84</v>
      </c>
      <c r="BD369" s="197">
        <v>124</v>
      </c>
      <c r="BE369" s="197">
        <v>14.1</v>
      </c>
      <c r="BF369" s="197">
        <v>24.4</v>
      </c>
      <c r="BG369" s="197">
        <v>12.2</v>
      </c>
      <c r="BH369" s="197">
        <v>16</v>
      </c>
      <c r="BI369" s="197">
        <v>10.9</v>
      </c>
      <c r="BJ369" s="197">
        <v>11.1</v>
      </c>
      <c r="BK369" s="197">
        <v>9.9</v>
      </c>
      <c r="BL369" s="197">
        <v>11.1</v>
      </c>
      <c r="BM369" s="197">
        <v>40</v>
      </c>
      <c r="BN369" s="197">
        <v>3.9</v>
      </c>
      <c r="BO369" s="197">
        <v>92</v>
      </c>
      <c r="BP369" s="197">
        <v>96.4</v>
      </c>
      <c r="BQ369" s="197">
        <v>0</v>
      </c>
      <c r="BR369" s="197">
        <v>69</v>
      </c>
      <c r="BS369" s="197">
        <v>108</v>
      </c>
      <c r="BT369" s="197">
        <v>51</v>
      </c>
      <c r="BU369" s="197">
        <v>199.1</v>
      </c>
      <c r="BV369" s="197">
        <v>32.4</v>
      </c>
      <c r="BW369" s="197">
        <v>18.399999999999999</v>
      </c>
      <c r="BX369" s="197">
        <v>3.3</v>
      </c>
      <c r="BY369" s="197">
        <v>90.9</v>
      </c>
      <c r="BZ369" s="197">
        <v>90.9</v>
      </c>
      <c r="CA369" s="197">
        <v>97.5</v>
      </c>
      <c r="CB369" s="197">
        <v>100</v>
      </c>
      <c r="CC369" s="197"/>
      <c r="CD369" s="197"/>
      <c r="CE369" s="197" t="s">
        <v>79</v>
      </c>
      <c r="CF369" s="197" t="s">
        <v>1762</v>
      </c>
      <c r="CG369" s="197"/>
      <c r="CH369" s="197"/>
      <c r="CI369" s="207">
        <v>10</v>
      </c>
      <c r="CJ369" s="207">
        <v>10</v>
      </c>
      <c r="CK369" s="207">
        <v>0</v>
      </c>
    </row>
    <row r="370" spans="1:89" x14ac:dyDescent="0.2">
      <c r="A370" s="196">
        <v>376</v>
      </c>
      <c r="B370" s="197">
        <v>376</v>
      </c>
      <c r="C370" s="197" t="s">
        <v>1478</v>
      </c>
      <c r="D370" s="202" t="s">
        <v>1479</v>
      </c>
      <c r="E370" s="197">
        <v>4</v>
      </c>
      <c r="F370" s="199" t="s">
        <v>110</v>
      </c>
      <c r="G370" s="199" t="s">
        <v>111</v>
      </c>
      <c r="H370" s="197"/>
      <c r="I370" s="200" t="s">
        <v>87</v>
      </c>
      <c r="J370" s="200" t="s">
        <v>1752</v>
      </c>
      <c r="K370" s="200" t="s">
        <v>96</v>
      </c>
      <c r="L370" s="200" t="s">
        <v>337</v>
      </c>
      <c r="M370" s="200" t="s">
        <v>337</v>
      </c>
      <c r="N370" s="200" t="s">
        <v>337</v>
      </c>
      <c r="O370" s="200" t="s">
        <v>337</v>
      </c>
      <c r="P370" s="201">
        <v>44392</v>
      </c>
      <c r="Q370" s="201" t="s">
        <v>88</v>
      </c>
      <c r="R370" s="198" t="s">
        <v>1480</v>
      </c>
      <c r="S370" s="202">
        <v>4</v>
      </c>
      <c r="T370" s="197" t="s">
        <v>98</v>
      </c>
      <c r="U370" s="197">
        <v>103</v>
      </c>
      <c r="V370" s="197">
        <v>17</v>
      </c>
      <c r="W370" s="197">
        <v>16</v>
      </c>
      <c r="X370" s="197"/>
      <c r="Y370" s="197"/>
      <c r="Z370" s="203">
        <v>0.94305555555555554</v>
      </c>
      <c r="AA370" s="203">
        <v>0.37013888888888885</v>
      </c>
      <c r="AB370" s="204">
        <v>615</v>
      </c>
      <c r="AC370" s="197">
        <v>590.4</v>
      </c>
      <c r="AD370" s="197">
        <v>96</v>
      </c>
      <c r="AE370" s="197">
        <v>24.5</v>
      </c>
      <c r="AF370" s="197"/>
      <c r="AG370" s="197">
        <v>4.4000000000000004</v>
      </c>
      <c r="AH370" s="197">
        <v>131.9</v>
      </c>
      <c r="AI370" s="197">
        <v>4</v>
      </c>
      <c r="AJ370" s="197">
        <v>5.3</v>
      </c>
      <c r="AK370" s="197">
        <v>49.9</v>
      </c>
      <c r="AL370" s="197">
        <v>20.2</v>
      </c>
      <c r="AM370" s="197">
        <v>24.6</v>
      </c>
      <c r="AN370" s="197">
        <v>98</v>
      </c>
      <c r="AO370" s="197">
        <v>29</v>
      </c>
      <c r="AP370" s="197">
        <v>2.8</v>
      </c>
      <c r="AQ370" s="197">
        <v>114</v>
      </c>
      <c r="AR370" s="197">
        <v>11.6</v>
      </c>
      <c r="AS370" s="197"/>
      <c r="AT370" s="197"/>
      <c r="AU370" s="197"/>
      <c r="AV370" s="197"/>
      <c r="AW370" s="197">
        <v>61</v>
      </c>
      <c r="AX370" s="197">
        <v>6.2</v>
      </c>
      <c r="AY370" s="197">
        <v>2.5</v>
      </c>
      <c r="AZ370" s="197">
        <v>2</v>
      </c>
      <c r="BA370" s="197">
        <v>1</v>
      </c>
      <c r="BB370" s="197">
        <v>3</v>
      </c>
      <c r="BC370" s="197">
        <v>25</v>
      </c>
      <c r="BD370" s="197">
        <v>31</v>
      </c>
      <c r="BE370" s="197">
        <v>13.6</v>
      </c>
      <c r="BF370" s="197">
        <v>22.6</v>
      </c>
      <c r="BG370" s="197">
        <v>3.2</v>
      </c>
      <c r="BH370" s="197">
        <v>7</v>
      </c>
      <c r="BI370" s="197">
        <v>1.9</v>
      </c>
      <c r="BJ370" s="197">
        <v>5.2</v>
      </c>
      <c r="BK370" s="197">
        <v>0.3</v>
      </c>
      <c r="BL370" s="197">
        <v>2.8</v>
      </c>
      <c r="BM370" s="197">
        <v>7</v>
      </c>
      <c r="BN370" s="197">
        <v>0.7</v>
      </c>
      <c r="BO370" s="197">
        <v>92</v>
      </c>
      <c r="BP370" s="197">
        <v>97.4</v>
      </c>
      <c r="BQ370" s="197">
        <v>0</v>
      </c>
      <c r="BR370" s="197">
        <v>72</v>
      </c>
      <c r="BS370" s="197">
        <v>121</v>
      </c>
      <c r="BT370" s="197">
        <v>47</v>
      </c>
      <c r="BU370" s="197">
        <v>65.400000000000006</v>
      </c>
      <c r="BV370" s="197">
        <v>15.1</v>
      </c>
      <c r="BW370" s="197">
        <v>8.6999999999999993</v>
      </c>
      <c r="BX370" s="197">
        <v>3.4</v>
      </c>
      <c r="BY370" s="197">
        <v>60.7</v>
      </c>
      <c r="BZ370" s="197">
        <v>99.4</v>
      </c>
      <c r="CA370" s="197">
        <v>60.7</v>
      </c>
      <c r="CB370" s="197">
        <v>99.9</v>
      </c>
      <c r="CC370" s="197"/>
      <c r="CD370" s="197"/>
      <c r="CE370" s="197"/>
      <c r="CF370" s="197"/>
      <c r="CG370" s="197"/>
      <c r="CH370" s="197"/>
      <c r="CI370" s="207" t="s">
        <v>129</v>
      </c>
      <c r="CJ370" s="207" t="s">
        <v>129</v>
      </c>
      <c r="CK370" s="207" t="s">
        <v>129</v>
      </c>
    </row>
    <row r="371" spans="1:89" x14ac:dyDescent="0.2">
      <c r="A371" s="196">
        <v>377</v>
      </c>
      <c r="B371" s="197">
        <v>377</v>
      </c>
      <c r="C371" s="197" t="s">
        <v>1699</v>
      </c>
      <c r="D371" s="202" t="s">
        <v>1464</v>
      </c>
      <c r="E371" s="197">
        <v>5</v>
      </c>
      <c r="F371" s="199" t="s">
        <v>110</v>
      </c>
      <c r="G371" s="199" t="s">
        <v>111</v>
      </c>
      <c r="H371" s="197"/>
      <c r="I371" s="200" t="s">
        <v>1752</v>
      </c>
      <c r="J371" s="200" t="s">
        <v>95</v>
      </c>
      <c r="K371" s="200" t="s">
        <v>139</v>
      </c>
      <c r="L371" s="200" t="s">
        <v>337</v>
      </c>
      <c r="M371" s="200" t="s">
        <v>337</v>
      </c>
      <c r="N371" s="200" t="s">
        <v>337</v>
      </c>
      <c r="O371" s="200" t="s">
        <v>337</v>
      </c>
      <c r="P371" s="201">
        <v>44398</v>
      </c>
      <c r="Q371" s="201" t="s">
        <v>88</v>
      </c>
      <c r="R371" s="197" t="s">
        <v>1700</v>
      </c>
      <c r="S371" s="202">
        <v>5</v>
      </c>
      <c r="T371" s="197" t="s">
        <v>98</v>
      </c>
      <c r="U371" s="197">
        <v>120</v>
      </c>
      <c r="V371" s="197">
        <v>23</v>
      </c>
      <c r="W371" s="197">
        <v>16</v>
      </c>
      <c r="X371" s="197"/>
      <c r="Y371" s="197"/>
      <c r="Z371" s="203">
        <v>0.92013888888888884</v>
      </c>
      <c r="AA371" s="203">
        <v>0.3298611111111111</v>
      </c>
      <c r="AB371" s="204">
        <v>557</v>
      </c>
      <c r="AC371" s="197">
        <v>494.5</v>
      </c>
      <c r="AD371" s="197">
        <v>89</v>
      </c>
      <c r="AE371" s="197">
        <v>62.5</v>
      </c>
      <c r="AF371" s="197"/>
      <c r="AG371" s="197">
        <v>33</v>
      </c>
      <c r="AH371" s="197">
        <v>195.5</v>
      </c>
      <c r="AI371" s="197">
        <v>16.2</v>
      </c>
      <c r="AJ371" s="197">
        <v>1.5</v>
      </c>
      <c r="AK371" s="197">
        <v>57.4</v>
      </c>
      <c r="AL371" s="197">
        <v>23.1</v>
      </c>
      <c r="AM371" s="197">
        <v>18</v>
      </c>
      <c r="AN371" s="197">
        <v>57</v>
      </c>
      <c r="AO371" s="197">
        <v>21</v>
      </c>
      <c r="AP371" s="197">
        <v>2.2999999999999998</v>
      </c>
      <c r="AQ371" s="197">
        <v>107</v>
      </c>
      <c r="AR371" s="197">
        <v>13</v>
      </c>
      <c r="AS371" s="197"/>
      <c r="AT371" s="197"/>
      <c r="AU371" s="197"/>
      <c r="AV371" s="197"/>
      <c r="AW371" s="197">
        <v>0</v>
      </c>
      <c r="AX371" s="197">
        <v>0</v>
      </c>
      <c r="AY371" s="197">
        <v>0</v>
      </c>
      <c r="AZ371" s="197">
        <v>1</v>
      </c>
      <c r="BA371" s="197">
        <v>0</v>
      </c>
      <c r="BB371" s="197">
        <v>0</v>
      </c>
      <c r="BC371" s="197">
        <v>68</v>
      </c>
      <c r="BD371" s="197">
        <v>69</v>
      </c>
      <c r="BE371" s="197">
        <v>10.8</v>
      </c>
      <c r="BF371" s="197">
        <v>18.8</v>
      </c>
      <c r="BG371" s="197">
        <v>8.4</v>
      </c>
      <c r="BH371" s="197">
        <v>8.1</v>
      </c>
      <c r="BI371" s="197">
        <v>8.4</v>
      </c>
      <c r="BJ371" s="197">
        <v>6.9</v>
      </c>
      <c r="BK371" s="197">
        <v>10.6</v>
      </c>
      <c r="BL371" s="197">
        <v>7.4</v>
      </c>
      <c r="BM371" s="197">
        <v>19</v>
      </c>
      <c r="BN371" s="197">
        <v>2.2999999999999998</v>
      </c>
      <c r="BO371" s="197">
        <v>89</v>
      </c>
      <c r="BP371" s="197">
        <v>96.6</v>
      </c>
      <c r="BQ371" s="197">
        <v>0.1</v>
      </c>
      <c r="BR371" s="197">
        <v>68</v>
      </c>
      <c r="BS371" s="197">
        <v>113</v>
      </c>
      <c r="BT371" s="197">
        <v>52</v>
      </c>
      <c r="BU371" s="197">
        <v>165.8</v>
      </c>
      <c r="BV371" s="197">
        <v>54.2</v>
      </c>
      <c r="BW371" s="197">
        <v>7.4</v>
      </c>
      <c r="BX371" s="197">
        <v>3</v>
      </c>
      <c r="BY371" s="197">
        <v>95.8</v>
      </c>
      <c r="BZ371" s="197">
        <v>95.8</v>
      </c>
      <c r="CA371" s="197">
        <v>96.2</v>
      </c>
      <c r="CB371" s="197">
        <v>100</v>
      </c>
      <c r="CC371" s="197"/>
      <c r="CD371" s="197"/>
      <c r="CE371" s="197"/>
      <c r="CF371" s="197"/>
      <c r="CG371" s="197"/>
      <c r="CH371" s="197"/>
      <c r="CI371" s="207">
        <v>10</v>
      </c>
      <c r="CJ371" s="207">
        <v>10</v>
      </c>
      <c r="CK371" s="207">
        <v>0</v>
      </c>
    </row>
    <row r="372" spans="1:89" x14ac:dyDescent="0.2">
      <c r="A372" s="196">
        <v>378</v>
      </c>
      <c r="B372" s="197">
        <v>378</v>
      </c>
      <c r="C372" s="197" t="s">
        <v>1481</v>
      </c>
      <c r="D372" s="202" t="s">
        <v>1482</v>
      </c>
      <c r="E372" s="197">
        <v>6</v>
      </c>
      <c r="F372" s="199" t="s">
        <v>110</v>
      </c>
      <c r="G372" s="199" t="s">
        <v>111</v>
      </c>
      <c r="H372" s="197"/>
      <c r="I372" s="200" t="s">
        <v>95</v>
      </c>
      <c r="J372" s="200" t="s">
        <v>87</v>
      </c>
      <c r="K372" s="200" t="s">
        <v>337</v>
      </c>
      <c r="L372" s="200" t="s">
        <v>337</v>
      </c>
      <c r="M372" s="200" t="s">
        <v>337</v>
      </c>
      <c r="N372" s="200" t="s">
        <v>337</v>
      </c>
      <c r="O372" s="200" t="s">
        <v>337</v>
      </c>
      <c r="P372" s="201">
        <v>44401</v>
      </c>
      <c r="Q372" s="201" t="s">
        <v>88</v>
      </c>
      <c r="R372" s="198" t="s">
        <v>1483</v>
      </c>
      <c r="S372" s="202">
        <v>6</v>
      </c>
      <c r="T372" s="197" t="s">
        <v>98</v>
      </c>
      <c r="U372" s="197"/>
      <c r="V372" s="197"/>
      <c r="W372" s="197"/>
      <c r="X372" s="197"/>
      <c r="Y372" s="197"/>
      <c r="Z372" s="203">
        <v>2.013888888888889E-2</v>
      </c>
      <c r="AA372" s="203">
        <v>0.32500000000000001</v>
      </c>
      <c r="AB372" s="204">
        <v>410.6</v>
      </c>
      <c r="AC372" s="197">
        <v>395.5</v>
      </c>
      <c r="AD372" s="197">
        <v>96</v>
      </c>
      <c r="AE372" s="197">
        <v>15.1</v>
      </c>
      <c r="AF372" s="197"/>
      <c r="AG372" s="197">
        <v>27.7</v>
      </c>
      <c r="AH372" s="197">
        <v>66</v>
      </c>
      <c r="AI372" s="197">
        <v>9.8000000000000007</v>
      </c>
      <c r="AJ372" s="197">
        <v>3.4</v>
      </c>
      <c r="AK372" s="197">
        <v>42.7</v>
      </c>
      <c r="AL372" s="197">
        <v>30.2</v>
      </c>
      <c r="AM372" s="197">
        <v>23.6</v>
      </c>
      <c r="AN372" s="197">
        <v>37</v>
      </c>
      <c r="AO372" s="197">
        <v>13</v>
      </c>
      <c r="AP372" s="197">
        <v>1.9</v>
      </c>
      <c r="AQ372" s="197">
        <v>50</v>
      </c>
      <c r="AR372" s="197">
        <v>7.6</v>
      </c>
      <c r="AS372" s="197"/>
      <c r="AT372" s="197"/>
      <c r="AU372" s="197"/>
      <c r="AV372" s="197"/>
      <c r="AW372" s="197">
        <v>5</v>
      </c>
      <c r="AX372" s="197">
        <v>0.8</v>
      </c>
      <c r="AY372" s="197">
        <v>0.2</v>
      </c>
      <c r="AZ372" s="197">
        <v>1</v>
      </c>
      <c r="BA372" s="197">
        <v>2</v>
      </c>
      <c r="BB372" s="197">
        <v>8</v>
      </c>
      <c r="BC372" s="197">
        <v>15</v>
      </c>
      <c r="BD372" s="197">
        <v>26</v>
      </c>
      <c r="BE372" s="197">
        <v>11.2</v>
      </c>
      <c r="BF372" s="197">
        <v>23.9</v>
      </c>
      <c r="BG372" s="197">
        <v>3.9</v>
      </c>
      <c r="BH372" s="197">
        <v>3.2</v>
      </c>
      <c r="BI372" s="197">
        <v>4.2</v>
      </c>
      <c r="BJ372" s="197">
        <v>4.3</v>
      </c>
      <c r="BK372" s="197">
        <v>4.2</v>
      </c>
      <c r="BL372" s="197">
        <v>2.9</v>
      </c>
      <c r="BM372" s="197">
        <v>15</v>
      </c>
      <c r="BN372" s="197">
        <v>2.2999999999999998</v>
      </c>
      <c r="BO372" s="197">
        <v>92</v>
      </c>
      <c r="BP372" s="197">
        <v>95.3</v>
      </c>
      <c r="BQ372" s="197">
        <v>0</v>
      </c>
      <c r="BR372" s="197">
        <v>79</v>
      </c>
      <c r="BS372" s="197">
        <v>110</v>
      </c>
      <c r="BT372" s="197">
        <v>61</v>
      </c>
      <c r="BU372" s="197">
        <v>3.2</v>
      </c>
      <c r="BV372" s="197">
        <v>60.9</v>
      </c>
      <c r="BW372" s="197">
        <v>4</v>
      </c>
      <c r="BX372" s="197">
        <v>3.4</v>
      </c>
      <c r="BY372" s="197">
        <v>64.5</v>
      </c>
      <c r="BZ372" s="197">
        <v>91.9</v>
      </c>
      <c r="CA372" s="197">
        <v>64.5</v>
      </c>
      <c r="CB372" s="197">
        <v>99.9</v>
      </c>
      <c r="CC372" s="197"/>
      <c r="CD372" s="197"/>
      <c r="CE372" s="197"/>
      <c r="CF372" s="197"/>
      <c r="CG372" s="197"/>
      <c r="CH372" s="197"/>
      <c r="CI372" s="207">
        <v>10</v>
      </c>
      <c r="CJ372" s="207">
        <v>10</v>
      </c>
      <c r="CK372" s="207" t="s">
        <v>129</v>
      </c>
    </row>
    <row r="373" spans="1:89" x14ac:dyDescent="0.2">
      <c r="A373" s="196">
        <v>379</v>
      </c>
      <c r="B373" s="197">
        <v>379</v>
      </c>
      <c r="C373" s="197" t="s">
        <v>1484</v>
      </c>
      <c r="D373" s="202" t="s">
        <v>1485</v>
      </c>
      <c r="E373" s="197">
        <v>12</v>
      </c>
      <c r="F373" s="199" t="s">
        <v>110</v>
      </c>
      <c r="G373" s="199" t="s">
        <v>111</v>
      </c>
      <c r="H373" s="197"/>
      <c r="I373" s="200" t="s">
        <v>87</v>
      </c>
      <c r="J373" s="200" t="s">
        <v>93</v>
      </c>
      <c r="K373" s="200" t="s">
        <v>337</v>
      </c>
      <c r="L373" s="200" t="s">
        <v>337</v>
      </c>
      <c r="M373" s="200" t="s">
        <v>337</v>
      </c>
      <c r="N373" s="200" t="s">
        <v>337</v>
      </c>
      <c r="O373" s="200" t="s">
        <v>337</v>
      </c>
      <c r="P373" s="201">
        <v>44431</v>
      </c>
      <c r="Q373" s="201" t="s">
        <v>88</v>
      </c>
      <c r="R373" s="198" t="s">
        <v>1486</v>
      </c>
      <c r="S373" s="202">
        <v>12</v>
      </c>
      <c r="T373" s="197" t="s">
        <v>98</v>
      </c>
      <c r="U373" s="197">
        <v>149</v>
      </c>
      <c r="V373" s="197">
        <v>36</v>
      </c>
      <c r="W373" s="197">
        <v>16.2</v>
      </c>
      <c r="X373" s="197"/>
      <c r="Y373" s="197"/>
      <c r="Z373" s="203">
        <v>0.94791666666666663</v>
      </c>
      <c r="AA373" s="203">
        <v>0.4055555555555555</v>
      </c>
      <c r="AB373" s="204">
        <v>578</v>
      </c>
      <c r="AC373" s="197">
        <v>496.5</v>
      </c>
      <c r="AD373" s="197">
        <v>86</v>
      </c>
      <c r="AE373" s="197">
        <v>81.5</v>
      </c>
      <c r="AF373" s="197"/>
      <c r="AG373" s="197">
        <v>81.5</v>
      </c>
      <c r="AH373" s="197">
        <v>188.5</v>
      </c>
      <c r="AI373" s="197">
        <v>24.7</v>
      </c>
      <c r="AJ373" s="197">
        <v>12.2</v>
      </c>
      <c r="AK373" s="197">
        <v>45.2</v>
      </c>
      <c r="AL373" s="197">
        <v>22.7</v>
      </c>
      <c r="AM373" s="197">
        <v>19.899999999999999</v>
      </c>
      <c r="AN373" s="197">
        <v>83</v>
      </c>
      <c r="AO373" s="197">
        <v>34</v>
      </c>
      <c r="AP373" s="197">
        <v>3.5</v>
      </c>
      <c r="AQ373" s="197">
        <v>60</v>
      </c>
      <c r="AR373" s="197">
        <v>7.3</v>
      </c>
      <c r="AS373" s="197"/>
      <c r="AT373" s="197"/>
      <c r="AU373" s="197"/>
      <c r="AV373" s="197"/>
      <c r="AW373" s="197">
        <v>50</v>
      </c>
      <c r="AX373" s="197">
        <v>6</v>
      </c>
      <c r="AY373" s="197">
        <v>2.2999999999999998</v>
      </c>
      <c r="AZ373" s="197">
        <v>0</v>
      </c>
      <c r="BA373" s="197">
        <v>0</v>
      </c>
      <c r="BB373" s="197">
        <v>2</v>
      </c>
      <c r="BC373" s="197">
        <v>18</v>
      </c>
      <c r="BD373" s="197">
        <v>20</v>
      </c>
      <c r="BE373" s="197">
        <v>12.5</v>
      </c>
      <c r="BF373" s="197">
        <v>17.8</v>
      </c>
      <c r="BG373" s="197">
        <v>2.4</v>
      </c>
      <c r="BH373" s="197">
        <v>3</v>
      </c>
      <c r="BI373" s="197">
        <v>2.2999999999999998</v>
      </c>
      <c r="BJ373" s="197">
        <v>2.5</v>
      </c>
      <c r="BK373" s="197">
        <v>2.2000000000000002</v>
      </c>
      <c r="BL373" s="197">
        <v>1.9</v>
      </c>
      <c r="BM373" s="197">
        <v>1</v>
      </c>
      <c r="BN373" s="197">
        <v>0.1</v>
      </c>
      <c r="BO373" s="197">
        <v>83</v>
      </c>
      <c r="BP373" s="197">
        <v>96.2</v>
      </c>
      <c r="BQ373" s="197">
        <v>1</v>
      </c>
      <c r="BR373" s="197">
        <v>57</v>
      </c>
      <c r="BS373" s="197">
        <v>116</v>
      </c>
      <c r="BT373" s="197">
        <v>46</v>
      </c>
      <c r="BU373" s="197">
        <v>0.1</v>
      </c>
      <c r="BV373" s="197">
        <v>100</v>
      </c>
      <c r="BW373" s="197">
        <v>3.1</v>
      </c>
      <c r="BX373" s="197">
        <v>4</v>
      </c>
      <c r="BY373" s="197">
        <v>69.099999999999994</v>
      </c>
      <c r="BZ373" s="197">
        <v>98.6</v>
      </c>
      <c r="CA373" s="197">
        <v>100</v>
      </c>
      <c r="CB373" s="197">
        <v>69.099999999999994</v>
      </c>
      <c r="CC373" s="197"/>
      <c r="CD373" s="197"/>
      <c r="CE373" s="197"/>
      <c r="CF373" s="197"/>
      <c r="CG373" s="197"/>
      <c r="CH373" s="197"/>
      <c r="CI373" s="207">
        <v>10</v>
      </c>
      <c r="CJ373" s="207">
        <v>10</v>
      </c>
      <c r="CK373" s="207">
        <v>0</v>
      </c>
    </row>
    <row r="374" spans="1:89" x14ac:dyDescent="0.2">
      <c r="A374" s="196">
        <v>380</v>
      </c>
      <c r="B374" s="197">
        <v>380</v>
      </c>
      <c r="C374" s="197" t="s">
        <v>261</v>
      </c>
      <c r="D374" s="202" t="s">
        <v>262</v>
      </c>
      <c r="E374" s="197">
        <v>14</v>
      </c>
      <c r="F374" s="199" t="s">
        <v>110</v>
      </c>
      <c r="G374" s="199" t="s">
        <v>111</v>
      </c>
      <c r="H374" s="197" t="s">
        <v>1761</v>
      </c>
      <c r="I374" s="200" t="s">
        <v>94</v>
      </c>
      <c r="J374" s="200" t="s">
        <v>337</v>
      </c>
      <c r="K374" s="200" t="s">
        <v>337</v>
      </c>
      <c r="L374" s="200" t="s">
        <v>337</v>
      </c>
      <c r="M374" s="200" t="s">
        <v>337</v>
      </c>
      <c r="N374" s="200" t="s">
        <v>337</v>
      </c>
      <c r="O374" s="200" t="s">
        <v>337</v>
      </c>
      <c r="P374" s="201">
        <v>44432</v>
      </c>
      <c r="Q374" s="201" t="s">
        <v>88</v>
      </c>
      <c r="R374" s="197" t="s">
        <v>1720</v>
      </c>
      <c r="S374" s="202">
        <v>14</v>
      </c>
      <c r="T374" s="197" t="s">
        <v>98</v>
      </c>
      <c r="U374" s="197">
        <v>169</v>
      </c>
      <c r="V374" s="197">
        <v>50</v>
      </c>
      <c r="W374" s="197">
        <v>17.5</v>
      </c>
      <c r="X374" s="197"/>
      <c r="Y374" s="197"/>
      <c r="Z374" s="203">
        <v>0.99305555555555547</v>
      </c>
      <c r="AA374" s="203">
        <v>0.3743055555555555</v>
      </c>
      <c r="AB374" s="204">
        <v>526</v>
      </c>
      <c r="AC374" s="197">
        <v>423.5</v>
      </c>
      <c r="AD374" s="197">
        <v>81</v>
      </c>
      <c r="AE374" s="197">
        <v>102.5</v>
      </c>
      <c r="AF374" s="197"/>
      <c r="AG374" s="197">
        <v>23</v>
      </c>
      <c r="AH374" s="197">
        <v>92.5</v>
      </c>
      <c r="AI374" s="197">
        <v>22.9</v>
      </c>
      <c r="AJ374" s="197">
        <v>8</v>
      </c>
      <c r="AK374" s="197">
        <v>66.099999999999994</v>
      </c>
      <c r="AL374" s="197">
        <v>12.5</v>
      </c>
      <c r="AM374" s="197">
        <v>13.3</v>
      </c>
      <c r="AN374" s="197">
        <v>76</v>
      </c>
      <c r="AO374" s="197">
        <v>21</v>
      </c>
      <c r="AP374" s="197">
        <v>2.4</v>
      </c>
      <c r="AQ374" s="197">
        <v>125</v>
      </c>
      <c r="AR374" s="197">
        <v>17.7</v>
      </c>
      <c r="AS374" s="197"/>
      <c r="AT374" s="197"/>
      <c r="AU374" s="197"/>
      <c r="AV374" s="197"/>
      <c r="AW374" s="197">
        <v>11</v>
      </c>
      <c r="AX374" s="197">
        <v>1.6</v>
      </c>
      <c r="AY374" s="197">
        <v>0.4</v>
      </c>
      <c r="AZ374" s="197">
        <v>0</v>
      </c>
      <c r="BA374" s="197">
        <v>0</v>
      </c>
      <c r="BB374" s="197">
        <v>11</v>
      </c>
      <c r="BC374" s="197">
        <v>71</v>
      </c>
      <c r="BD374" s="197">
        <v>82</v>
      </c>
      <c r="BE374" s="197">
        <v>17.899999999999999</v>
      </c>
      <c r="BF374" s="197">
        <v>22.4</v>
      </c>
      <c r="BG374" s="197">
        <v>11.6</v>
      </c>
      <c r="BH374" s="197">
        <v>11.7</v>
      </c>
      <c r="BI374" s="197">
        <v>11.6</v>
      </c>
      <c r="BJ374" s="197">
        <v>14.8</v>
      </c>
      <c r="BK374" s="197">
        <v>9.3000000000000007</v>
      </c>
      <c r="BL374" s="197">
        <v>10.3</v>
      </c>
      <c r="BM374" s="197">
        <v>7</v>
      </c>
      <c r="BN374" s="197">
        <v>1</v>
      </c>
      <c r="BO374" s="197">
        <v>91</v>
      </c>
      <c r="BP374" s="197">
        <v>94.4</v>
      </c>
      <c r="BQ374" s="197">
        <v>0</v>
      </c>
      <c r="BR374" s="197">
        <v>65</v>
      </c>
      <c r="BS374" s="197">
        <v>114</v>
      </c>
      <c r="BT374" s="197">
        <v>50</v>
      </c>
      <c r="BU374" s="197">
        <v>53.5</v>
      </c>
      <c r="BV374" s="197">
        <v>79</v>
      </c>
      <c r="BW374" s="197">
        <v>2.9</v>
      </c>
      <c r="BX374" s="197">
        <v>3.6</v>
      </c>
      <c r="BY374" s="197">
        <v>5</v>
      </c>
      <c r="BZ374" s="197">
        <v>22.4</v>
      </c>
      <c r="CA374" s="197">
        <v>5</v>
      </c>
      <c r="CB374" s="197">
        <v>100</v>
      </c>
      <c r="CC374" s="197"/>
      <c r="CD374" s="197"/>
      <c r="CE374" s="197"/>
      <c r="CF374" s="197"/>
      <c r="CG374" s="197"/>
      <c r="CH374" s="197"/>
      <c r="CI374" s="207">
        <v>10</v>
      </c>
      <c r="CJ374" s="207">
        <v>10</v>
      </c>
      <c r="CK374" s="207">
        <v>0</v>
      </c>
    </row>
    <row r="375" spans="1:89" x14ac:dyDescent="0.2">
      <c r="A375" s="196">
        <v>381</v>
      </c>
      <c r="B375" s="197">
        <v>381</v>
      </c>
      <c r="C375" s="197" t="s">
        <v>1724</v>
      </c>
      <c r="D375" s="202" t="s">
        <v>1725</v>
      </c>
      <c r="E375" s="197">
        <v>8</v>
      </c>
      <c r="F375" s="199" t="s">
        <v>110</v>
      </c>
      <c r="G375" s="199" t="s">
        <v>111</v>
      </c>
      <c r="H375" s="197"/>
      <c r="I375" s="200" t="s">
        <v>96</v>
      </c>
      <c r="J375" s="200" t="s">
        <v>93</v>
      </c>
      <c r="K375" s="200" t="s">
        <v>95</v>
      </c>
      <c r="L375" s="200" t="s">
        <v>337</v>
      </c>
      <c r="M375" s="200" t="s">
        <v>337</v>
      </c>
      <c r="N375" s="200" t="s">
        <v>337</v>
      </c>
      <c r="O375" s="200" t="s">
        <v>337</v>
      </c>
      <c r="P375" s="201">
        <v>44433</v>
      </c>
      <c r="Q375" s="201" t="s">
        <v>88</v>
      </c>
      <c r="R375" s="198" t="s">
        <v>1726</v>
      </c>
      <c r="S375" s="202">
        <v>8</v>
      </c>
      <c r="T375" s="197" t="s">
        <v>98</v>
      </c>
      <c r="U375" s="197">
        <v>135</v>
      </c>
      <c r="V375" s="197">
        <v>28</v>
      </c>
      <c r="W375" s="197">
        <v>15.4</v>
      </c>
      <c r="X375" s="197"/>
      <c r="Y375" s="197"/>
      <c r="Z375" s="203">
        <v>0.90902777777777777</v>
      </c>
      <c r="AA375" s="203">
        <v>0.34027777777777773</v>
      </c>
      <c r="AB375" s="204">
        <v>596.5</v>
      </c>
      <c r="AC375" s="197">
        <v>565</v>
      </c>
      <c r="AD375" s="197">
        <v>95</v>
      </c>
      <c r="AE375" s="197">
        <v>31.5</v>
      </c>
      <c r="AF375" s="197"/>
      <c r="AG375" s="197">
        <v>24</v>
      </c>
      <c r="AH375" s="197">
        <v>54.5</v>
      </c>
      <c r="AI375" s="197">
        <v>8.9</v>
      </c>
      <c r="AJ375" s="197">
        <v>6.8</v>
      </c>
      <c r="AK375" s="197">
        <v>53.5</v>
      </c>
      <c r="AL375" s="197">
        <v>13.4</v>
      </c>
      <c r="AM375" s="197">
        <v>26.3</v>
      </c>
      <c r="AN375" s="197">
        <v>114</v>
      </c>
      <c r="AO375" s="197">
        <v>47</v>
      </c>
      <c r="AP375" s="197">
        <v>4.7</v>
      </c>
      <c r="AQ375" s="197">
        <v>125</v>
      </c>
      <c r="AR375" s="197">
        <v>13.3</v>
      </c>
      <c r="AS375" s="197"/>
      <c r="AT375" s="197"/>
      <c r="AU375" s="197"/>
      <c r="AV375" s="197"/>
      <c r="AW375" s="197">
        <v>8</v>
      </c>
      <c r="AX375" s="197">
        <v>0.8</v>
      </c>
      <c r="AY375" s="197">
        <v>0.2</v>
      </c>
      <c r="AZ375" s="197">
        <v>0</v>
      </c>
      <c r="BA375" s="197">
        <v>0</v>
      </c>
      <c r="BB375" s="197">
        <v>13</v>
      </c>
      <c r="BC375" s="197">
        <v>70</v>
      </c>
      <c r="BD375" s="197">
        <v>83</v>
      </c>
      <c r="BE375" s="197">
        <v>15.6</v>
      </c>
      <c r="BF375" s="197">
        <v>29.6</v>
      </c>
      <c r="BG375" s="197">
        <v>8.8000000000000007</v>
      </c>
      <c r="BH375" s="197">
        <v>4.8</v>
      </c>
      <c r="BI375" s="197">
        <v>10.199999999999999</v>
      </c>
      <c r="BJ375" s="197">
        <v>9.6</v>
      </c>
      <c r="BK375" s="197">
        <v>7.9</v>
      </c>
      <c r="BL375" s="197">
        <v>6.5</v>
      </c>
      <c r="BM375" s="197">
        <v>17</v>
      </c>
      <c r="BN375" s="197">
        <v>1.8</v>
      </c>
      <c r="BO375" s="197">
        <v>91</v>
      </c>
      <c r="BP375" s="197">
        <v>97.2</v>
      </c>
      <c r="BQ375" s="197">
        <v>0</v>
      </c>
      <c r="BR375" s="197">
        <v>64</v>
      </c>
      <c r="BS375" s="197">
        <v>113</v>
      </c>
      <c r="BT375" s="197">
        <v>50</v>
      </c>
      <c r="BU375" s="197">
        <v>48.6</v>
      </c>
      <c r="BV375" s="197">
        <v>30.7</v>
      </c>
      <c r="BW375" s="197">
        <v>5.9</v>
      </c>
      <c r="BX375" s="197">
        <v>3.4</v>
      </c>
      <c r="BY375" s="197">
        <v>96.2</v>
      </c>
      <c r="BZ375" s="197">
        <v>96.2</v>
      </c>
      <c r="CA375" s="197">
        <v>100</v>
      </c>
      <c r="CB375" s="197">
        <v>100</v>
      </c>
      <c r="CC375" s="197"/>
      <c r="CD375" s="197"/>
      <c r="CE375" s="197" t="s">
        <v>79</v>
      </c>
      <c r="CF375" s="197" t="s">
        <v>1777</v>
      </c>
      <c r="CG375" s="197"/>
      <c r="CH375" s="197" t="s">
        <v>1763</v>
      </c>
      <c r="CI375" s="207">
        <v>10</v>
      </c>
      <c r="CJ375" s="207">
        <v>10</v>
      </c>
      <c r="CK375" s="207">
        <v>0</v>
      </c>
    </row>
    <row r="376" spans="1:89" x14ac:dyDescent="0.2">
      <c r="A376" s="196">
        <v>382</v>
      </c>
      <c r="B376" s="197">
        <v>382</v>
      </c>
      <c r="C376" s="197" t="s">
        <v>1721</v>
      </c>
      <c r="D376" s="202" t="s">
        <v>1722</v>
      </c>
      <c r="E376" s="197">
        <v>9</v>
      </c>
      <c r="F376" s="199" t="s">
        <v>110</v>
      </c>
      <c r="G376" s="199" t="s">
        <v>111</v>
      </c>
      <c r="H376" s="197"/>
      <c r="I376" s="200" t="s">
        <v>1772</v>
      </c>
      <c r="J376" s="200" t="s">
        <v>337</v>
      </c>
      <c r="K376" s="200" t="s">
        <v>337</v>
      </c>
      <c r="L376" s="200" t="s">
        <v>337</v>
      </c>
      <c r="M376" s="200" t="s">
        <v>337</v>
      </c>
      <c r="N376" s="200" t="s">
        <v>337</v>
      </c>
      <c r="O376" s="200" t="s">
        <v>337</v>
      </c>
      <c r="P376" s="201">
        <v>44434</v>
      </c>
      <c r="Q376" s="201" t="s">
        <v>88</v>
      </c>
      <c r="R376" s="197" t="s">
        <v>1723</v>
      </c>
      <c r="S376" s="202">
        <v>9</v>
      </c>
      <c r="T376" s="197" t="s">
        <v>90</v>
      </c>
      <c r="U376" s="197">
        <v>133</v>
      </c>
      <c r="V376" s="197">
        <v>25</v>
      </c>
      <c r="W376" s="197">
        <v>14.1</v>
      </c>
      <c r="X376" s="197"/>
      <c r="Y376" s="197"/>
      <c r="Z376" s="203">
        <v>0.875</v>
      </c>
      <c r="AA376" s="203">
        <v>0.36805555555555558</v>
      </c>
      <c r="AB376" s="204">
        <v>672.8</v>
      </c>
      <c r="AC376" s="197">
        <v>644.29999999999995</v>
      </c>
      <c r="AD376" s="197">
        <v>96</v>
      </c>
      <c r="AE376" s="197">
        <v>28.5</v>
      </c>
      <c r="AF376" s="197"/>
      <c r="AG376" s="197">
        <v>37.5</v>
      </c>
      <c r="AH376" s="197">
        <v>87.5</v>
      </c>
      <c r="AI376" s="197">
        <v>9.3000000000000007</v>
      </c>
      <c r="AJ376" s="197">
        <v>5.2</v>
      </c>
      <c r="AK376" s="197">
        <v>55.2</v>
      </c>
      <c r="AL376" s="197">
        <v>16.899999999999999</v>
      </c>
      <c r="AM376" s="197">
        <v>22.7</v>
      </c>
      <c r="AN376" s="197">
        <v>108</v>
      </c>
      <c r="AO376" s="197">
        <v>37</v>
      </c>
      <c r="AP376" s="197">
        <v>3.3</v>
      </c>
      <c r="AQ376" s="197">
        <v>104</v>
      </c>
      <c r="AR376" s="197">
        <v>9.6999999999999993</v>
      </c>
      <c r="AS376" s="197"/>
      <c r="AT376" s="197"/>
      <c r="AU376" s="197"/>
      <c r="AV376" s="197"/>
      <c r="AW376" s="197">
        <v>25</v>
      </c>
      <c r="AX376" s="197">
        <v>2.2999999999999998</v>
      </c>
      <c r="AY376" s="197">
        <v>0</v>
      </c>
      <c r="AZ376" s="197">
        <v>14</v>
      </c>
      <c r="BA376" s="197">
        <v>0</v>
      </c>
      <c r="BB376" s="197">
        <v>1</v>
      </c>
      <c r="BC376" s="197">
        <v>42</v>
      </c>
      <c r="BD376" s="197">
        <v>57</v>
      </c>
      <c r="BE376" s="197">
        <v>14.4</v>
      </c>
      <c r="BF376" s="197">
        <v>23.6</v>
      </c>
      <c r="BG376" s="197">
        <v>5.3</v>
      </c>
      <c r="BH376" s="197">
        <v>8.6</v>
      </c>
      <c r="BI376" s="197">
        <v>4.3</v>
      </c>
      <c r="BJ376" s="197">
        <v>5.3</v>
      </c>
      <c r="BK376" s="197">
        <v>5.3</v>
      </c>
      <c r="BL376" s="197">
        <v>4.5</v>
      </c>
      <c r="BM376" s="197">
        <v>25</v>
      </c>
      <c r="BN376" s="197">
        <v>2.2999999999999998</v>
      </c>
      <c r="BO376" s="197">
        <v>89</v>
      </c>
      <c r="BP376" s="197">
        <v>96.6</v>
      </c>
      <c r="BQ376" s="197">
        <v>0</v>
      </c>
      <c r="BR376" s="197">
        <v>78</v>
      </c>
      <c r="BS376" s="197">
        <v>116</v>
      </c>
      <c r="BT376" s="197">
        <v>57</v>
      </c>
      <c r="BU376" s="197">
        <v>0.8</v>
      </c>
      <c r="BV376" s="197">
        <v>56.3</v>
      </c>
      <c r="BW376" s="197">
        <v>12.7</v>
      </c>
      <c r="BX376" s="197">
        <v>3.4</v>
      </c>
      <c r="BY376" s="197">
        <v>94.1</v>
      </c>
      <c r="BZ376" s="197">
        <v>94.1</v>
      </c>
      <c r="CA376" s="197">
        <v>99.4</v>
      </c>
      <c r="CB376" s="197">
        <v>100</v>
      </c>
      <c r="CC376" s="197"/>
      <c r="CD376" s="197"/>
      <c r="CE376" s="197"/>
      <c r="CF376" s="197"/>
      <c r="CG376" s="197"/>
      <c r="CH376" s="197"/>
      <c r="CI376" s="207">
        <v>5</v>
      </c>
      <c r="CJ376" s="207">
        <v>5</v>
      </c>
      <c r="CK376" s="207">
        <v>10</v>
      </c>
    </row>
    <row r="377" spans="1:89" x14ac:dyDescent="0.2">
      <c r="A377" s="196">
        <v>383</v>
      </c>
      <c r="B377" s="197">
        <v>383</v>
      </c>
      <c r="C377" s="197" t="s">
        <v>1460</v>
      </c>
      <c r="D377" s="202" t="s">
        <v>1461</v>
      </c>
      <c r="E377" s="197">
        <v>12</v>
      </c>
      <c r="F377" s="199" t="s">
        <v>110</v>
      </c>
      <c r="G377" s="199" t="s">
        <v>111</v>
      </c>
      <c r="H377" s="197"/>
      <c r="I377" s="200" t="s">
        <v>96</v>
      </c>
      <c r="J377" s="200" t="s">
        <v>1752</v>
      </c>
      <c r="K377" s="200" t="s">
        <v>337</v>
      </c>
      <c r="L377" s="200" t="s">
        <v>337</v>
      </c>
      <c r="M377" s="200" t="s">
        <v>337</v>
      </c>
      <c r="N377" s="200" t="s">
        <v>337</v>
      </c>
      <c r="O377" s="200" t="s">
        <v>337</v>
      </c>
      <c r="P377" s="201">
        <v>44434</v>
      </c>
      <c r="Q377" s="201" t="s">
        <v>88</v>
      </c>
      <c r="R377" s="198" t="s">
        <v>1462</v>
      </c>
      <c r="S377" s="202">
        <v>12</v>
      </c>
      <c r="T377" s="197" t="s">
        <v>90</v>
      </c>
      <c r="U377" s="197">
        <v>155</v>
      </c>
      <c r="V377" s="197">
        <v>37</v>
      </c>
      <c r="W377" s="197">
        <v>15.4</v>
      </c>
      <c r="X377" s="197"/>
      <c r="Y377" s="197"/>
      <c r="Z377" s="203">
        <v>0.89583333333333337</v>
      </c>
      <c r="AA377" s="203">
        <v>0.35555555555555557</v>
      </c>
      <c r="AB377" s="204">
        <v>643.5</v>
      </c>
      <c r="AC377" s="197">
        <v>517</v>
      </c>
      <c r="AD377" s="197">
        <v>80</v>
      </c>
      <c r="AE377" s="197">
        <v>126.5</v>
      </c>
      <c r="AF377" s="197"/>
      <c r="AG377" s="197">
        <v>18.5</v>
      </c>
      <c r="AH377" s="197">
        <v>124</v>
      </c>
      <c r="AI377" s="197">
        <v>21.9</v>
      </c>
      <c r="AJ377" s="197">
        <v>3.7</v>
      </c>
      <c r="AK377" s="197">
        <v>63.2</v>
      </c>
      <c r="AL377" s="197">
        <v>21.3</v>
      </c>
      <c r="AM377" s="197">
        <v>11.9</v>
      </c>
      <c r="AN377" s="197">
        <v>76</v>
      </c>
      <c r="AO377" s="197">
        <v>28</v>
      </c>
      <c r="AP377" s="197">
        <v>2.6</v>
      </c>
      <c r="AQ377" s="197">
        <v>175</v>
      </c>
      <c r="AR377" s="197">
        <v>20.3</v>
      </c>
      <c r="AS377" s="197"/>
      <c r="AT377" s="197"/>
      <c r="AU377" s="197"/>
      <c r="AV377" s="197"/>
      <c r="AW377" s="197">
        <v>20</v>
      </c>
      <c r="AX377" s="197">
        <v>2.2999999999999998</v>
      </c>
      <c r="AY377" s="197">
        <v>2.1</v>
      </c>
      <c r="AZ377" s="197">
        <v>1</v>
      </c>
      <c r="BA377" s="197">
        <v>0</v>
      </c>
      <c r="BB377" s="197">
        <v>3</v>
      </c>
      <c r="BC377" s="197">
        <v>31</v>
      </c>
      <c r="BD377" s="197">
        <v>35</v>
      </c>
      <c r="BE377" s="197">
        <v>13.2</v>
      </c>
      <c r="BF377" s="197">
        <v>16.399999999999999</v>
      </c>
      <c r="BG377" s="197">
        <v>4.0999999999999996</v>
      </c>
      <c r="BH377" s="197">
        <v>9.8000000000000007</v>
      </c>
      <c r="BI377" s="197">
        <v>3.3</v>
      </c>
      <c r="BJ377" s="197">
        <v>3.3</v>
      </c>
      <c r="BK377" s="197">
        <v>4.2</v>
      </c>
      <c r="BL377" s="197">
        <v>3.6</v>
      </c>
      <c r="BM377" s="197">
        <v>8</v>
      </c>
      <c r="BN377" s="197">
        <v>0.9</v>
      </c>
      <c r="BO377" s="197">
        <v>93</v>
      </c>
      <c r="BP377" s="197">
        <v>96.4</v>
      </c>
      <c r="BQ377" s="197">
        <v>0</v>
      </c>
      <c r="BR377" s="197">
        <v>74</v>
      </c>
      <c r="BS377" s="197">
        <v>121</v>
      </c>
      <c r="BT377" s="197">
        <v>56</v>
      </c>
      <c r="BU377" s="197">
        <v>38.4</v>
      </c>
      <c r="BV377" s="197">
        <v>8.1999999999999993</v>
      </c>
      <c r="BW377" s="197">
        <v>2.5</v>
      </c>
      <c r="BX377" s="197">
        <v>3.4</v>
      </c>
      <c r="BY377" s="197">
        <v>99.9</v>
      </c>
      <c r="BZ377" s="197">
        <v>99.9</v>
      </c>
      <c r="CA377" s="197">
        <v>100</v>
      </c>
      <c r="CB377" s="197">
        <v>100</v>
      </c>
      <c r="CC377" s="197"/>
      <c r="CD377" s="197"/>
      <c r="CE377" s="197"/>
      <c r="CF377" s="197"/>
      <c r="CG377" s="197" t="s">
        <v>1889</v>
      </c>
      <c r="CH377" s="197" t="s">
        <v>1763</v>
      </c>
      <c r="CI377" s="207" t="s">
        <v>129</v>
      </c>
      <c r="CJ377" s="207" t="s">
        <v>129</v>
      </c>
      <c r="CK377" s="207" t="s">
        <v>129</v>
      </c>
    </row>
    <row r="378" spans="1:89" x14ac:dyDescent="0.2">
      <c r="A378" s="196">
        <v>384</v>
      </c>
      <c r="B378" s="197">
        <v>384</v>
      </c>
      <c r="C378" s="197" t="s">
        <v>258</v>
      </c>
      <c r="D378" s="202" t="s">
        <v>259</v>
      </c>
      <c r="E378" s="197">
        <v>14</v>
      </c>
      <c r="F378" s="199" t="s">
        <v>110</v>
      </c>
      <c r="G378" s="199" t="s">
        <v>111</v>
      </c>
      <c r="H378" s="197"/>
      <c r="I378" s="200" t="s">
        <v>94</v>
      </c>
      <c r="J378" s="200" t="s">
        <v>96</v>
      </c>
      <c r="K378" s="200" t="s">
        <v>337</v>
      </c>
      <c r="L378" s="200" t="s">
        <v>337</v>
      </c>
      <c r="M378" s="200" t="s">
        <v>337</v>
      </c>
      <c r="N378" s="200" t="s">
        <v>337</v>
      </c>
      <c r="O378" s="200" t="s">
        <v>337</v>
      </c>
      <c r="P378" s="201">
        <v>44435</v>
      </c>
      <c r="Q378" s="201" t="s">
        <v>88</v>
      </c>
      <c r="R378" s="198" t="s">
        <v>1487</v>
      </c>
      <c r="S378" s="202">
        <v>14</v>
      </c>
      <c r="T378" s="197" t="s">
        <v>98</v>
      </c>
      <c r="U378" s="197">
        <v>180</v>
      </c>
      <c r="V378" s="197">
        <v>79</v>
      </c>
      <c r="W378" s="197">
        <v>24.4</v>
      </c>
      <c r="X378" s="197"/>
      <c r="Y378" s="197"/>
      <c r="Z378" s="203">
        <v>0.97916666666666663</v>
      </c>
      <c r="AA378" s="203">
        <v>0.22916666666666666</v>
      </c>
      <c r="AB378" s="204">
        <v>340</v>
      </c>
      <c r="AC378" s="197">
        <v>323</v>
      </c>
      <c r="AD378" s="197">
        <v>95</v>
      </c>
      <c r="AE378" s="197">
        <v>17</v>
      </c>
      <c r="AF378" s="197"/>
      <c r="AG378" s="197">
        <v>20.5</v>
      </c>
      <c r="AH378" s="197">
        <v>182</v>
      </c>
      <c r="AI378" s="197">
        <v>10.4</v>
      </c>
      <c r="AJ378" s="197">
        <v>3.6</v>
      </c>
      <c r="AK378" s="197">
        <v>50.2</v>
      </c>
      <c r="AL378" s="197">
        <v>27.1</v>
      </c>
      <c r="AM378" s="197">
        <v>19.2</v>
      </c>
      <c r="AN378" s="197">
        <v>41</v>
      </c>
      <c r="AO378" s="197">
        <v>15</v>
      </c>
      <c r="AP378" s="197">
        <v>2.6</v>
      </c>
      <c r="AQ378" s="197">
        <v>66</v>
      </c>
      <c r="AR378" s="197">
        <v>12.3</v>
      </c>
      <c r="AS378" s="197"/>
      <c r="AT378" s="197"/>
      <c r="AU378" s="197"/>
      <c r="AV378" s="197"/>
      <c r="AW378" s="197">
        <v>53</v>
      </c>
      <c r="AX378" s="197">
        <v>9.8000000000000007</v>
      </c>
      <c r="AY378" s="197">
        <v>3.3</v>
      </c>
      <c r="AZ378" s="197">
        <v>0</v>
      </c>
      <c r="BA378" s="197">
        <v>0</v>
      </c>
      <c r="BB378" s="197">
        <v>0</v>
      </c>
      <c r="BC378" s="197">
        <v>27</v>
      </c>
      <c r="BD378" s="197">
        <v>27</v>
      </c>
      <c r="BE378" s="197"/>
      <c r="BF378" s="197">
        <v>25.3</v>
      </c>
      <c r="BG378" s="197">
        <v>5</v>
      </c>
      <c r="BH378" s="197">
        <v>10.6</v>
      </c>
      <c r="BI378" s="197">
        <v>3.7</v>
      </c>
      <c r="BJ378" s="197">
        <v>4.5</v>
      </c>
      <c r="BK378" s="197">
        <v>5.5</v>
      </c>
      <c r="BL378" s="197">
        <v>3.5</v>
      </c>
      <c r="BM378" s="197">
        <v>7</v>
      </c>
      <c r="BN378" s="197">
        <v>1.3</v>
      </c>
      <c r="BO378" s="197">
        <v>88</v>
      </c>
      <c r="BP378" s="197">
        <v>94.8</v>
      </c>
      <c r="BQ378" s="197">
        <v>0.2</v>
      </c>
      <c r="BR378" s="197">
        <v>62</v>
      </c>
      <c r="BS378" s="197">
        <v>118</v>
      </c>
      <c r="BT378" s="197">
        <v>50</v>
      </c>
      <c r="BU378" s="197">
        <v>50</v>
      </c>
      <c r="BV378" s="197">
        <v>51.1</v>
      </c>
      <c r="BW378" s="197">
        <v>14.8</v>
      </c>
      <c r="BX378" s="197">
        <v>4.3</v>
      </c>
      <c r="BY378" s="197">
        <v>77.099999999999994</v>
      </c>
      <c r="BZ378" s="197">
        <v>77.099999999999994</v>
      </c>
      <c r="CA378" s="197">
        <v>100</v>
      </c>
      <c r="CB378" s="197">
        <v>100</v>
      </c>
      <c r="CC378" s="197"/>
      <c r="CD378" s="197" t="s">
        <v>78</v>
      </c>
      <c r="CE378" s="197" t="s">
        <v>79</v>
      </c>
      <c r="CF378" s="197" t="s">
        <v>1882</v>
      </c>
      <c r="CG378" s="197"/>
      <c r="CH378" s="197" t="s">
        <v>1804</v>
      </c>
      <c r="CI378" s="207">
        <v>10</v>
      </c>
      <c r="CJ378" s="207">
        <v>8</v>
      </c>
      <c r="CK378" s="207">
        <v>0</v>
      </c>
    </row>
    <row r="379" spans="1:89" x14ac:dyDescent="0.2">
      <c r="A379" s="196">
        <v>385</v>
      </c>
      <c r="B379" s="197">
        <v>385</v>
      </c>
      <c r="C379" s="197" t="s">
        <v>1488</v>
      </c>
      <c r="D379" s="202" t="s">
        <v>1489</v>
      </c>
      <c r="E379" s="197">
        <v>13</v>
      </c>
      <c r="F379" s="199" t="s">
        <v>110</v>
      </c>
      <c r="G379" s="199" t="s">
        <v>111</v>
      </c>
      <c r="H379" s="197"/>
      <c r="I379" s="200" t="s">
        <v>94</v>
      </c>
      <c r="J379" s="200" t="s">
        <v>1752</v>
      </c>
      <c r="K379" s="200" t="s">
        <v>96</v>
      </c>
      <c r="L379" s="200" t="s">
        <v>93</v>
      </c>
      <c r="M379" s="200" t="s">
        <v>337</v>
      </c>
      <c r="N379" s="200" t="s">
        <v>337</v>
      </c>
      <c r="O379" s="200" t="s">
        <v>337</v>
      </c>
      <c r="P379" s="201">
        <v>44440</v>
      </c>
      <c r="Q379" s="201" t="s">
        <v>88</v>
      </c>
      <c r="R379" s="198" t="s">
        <v>1490</v>
      </c>
      <c r="S379" s="202">
        <v>13</v>
      </c>
      <c r="T379" s="197" t="s">
        <v>90</v>
      </c>
      <c r="U379" s="197">
        <v>175</v>
      </c>
      <c r="V379" s="197">
        <v>72</v>
      </c>
      <c r="W379" s="197">
        <v>23.5</v>
      </c>
      <c r="X379" s="197"/>
      <c r="Y379" s="197"/>
      <c r="Z379" s="203">
        <v>0.89583333333333337</v>
      </c>
      <c r="AA379" s="203">
        <v>0.33402777777777781</v>
      </c>
      <c r="AB379" s="204">
        <v>617.1</v>
      </c>
      <c r="AC379" s="197">
        <v>541.1</v>
      </c>
      <c r="AD379" s="197">
        <v>88</v>
      </c>
      <c r="AE379" s="197">
        <v>76</v>
      </c>
      <c r="AF379" s="197"/>
      <c r="AG379" s="197">
        <v>13.8</v>
      </c>
      <c r="AH379" s="197">
        <v>61</v>
      </c>
      <c r="AI379" s="197">
        <v>14.2</v>
      </c>
      <c r="AJ379" s="197">
        <v>7.5</v>
      </c>
      <c r="AK379" s="197">
        <v>52.4</v>
      </c>
      <c r="AL379" s="197">
        <v>16.899999999999999</v>
      </c>
      <c r="AM379" s="197">
        <v>23.2</v>
      </c>
      <c r="AN379" s="197">
        <v>81</v>
      </c>
      <c r="AO379" s="197">
        <v>34</v>
      </c>
      <c r="AP379" s="197">
        <v>3.3</v>
      </c>
      <c r="AQ379" s="197">
        <v>65</v>
      </c>
      <c r="AR379" s="197">
        <v>7.2</v>
      </c>
      <c r="AS379" s="197"/>
      <c r="AT379" s="197"/>
      <c r="AU379" s="197"/>
      <c r="AV379" s="197"/>
      <c r="AW379" s="197">
        <v>69</v>
      </c>
      <c r="AX379" s="197">
        <v>7.7</v>
      </c>
      <c r="AY379" s="197">
        <v>2.9</v>
      </c>
      <c r="AZ379" s="197">
        <v>2</v>
      </c>
      <c r="BA379" s="197">
        <v>2</v>
      </c>
      <c r="BB379" s="197">
        <v>0</v>
      </c>
      <c r="BC379" s="197">
        <v>16</v>
      </c>
      <c r="BD379" s="197">
        <v>20</v>
      </c>
      <c r="BE379" s="197">
        <v>11</v>
      </c>
      <c r="BF379" s="197">
        <v>15</v>
      </c>
      <c r="BG379" s="197">
        <v>2.2000000000000002</v>
      </c>
      <c r="BH379" s="197">
        <v>1</v>
      </c>
      <c r="BI379" s="197">
        <v>2.6</v>
      </c>
      <c r="BJ379" s="197">
        <v>9.8000000000000007</v>
      </c>
      <c r="BK379" s="197">
        <v>1</v>
      </c>
      <c r="BL379" s="197">
        <v>1.1000000000000001</v>
      </c>
      <c r="BM379" s="197">
        <v>12</v>
      </c>
      <c r="BN379" s="197">
        <v>1.3</v>
      </c>
      <c r="BO379" s="197">
        <v>93</v>
      </c>
      <c r="BP379" s="197">
        <v>96</v>
      </c>
      <c r="BQ379" s="197">
        <v>0</v>
      </c>
      <c r="BR379" s="197">
        <v>72</v>
      </c>
      <c r="BS379" s="197">
        <v>118</v>
      </c>
      <c r="BT379" s="197">
        <v>50</v>
      </c>
      <c r="BU379" s="197">
        <v>0.6</v>
      </c>
      <c r="BV379" s="197">
        <v>80</v>
      </c>
      <c r="BW379" s="197">
        <v>3.8</v>
      </c>
      <c r="BX379" s="197">
        <v>2.6</v>
      </c>
      <c r="BY379" s="197">
        <v>100</v>
      </c>
      <c r="BZ379" s="197">
        <v>100</v>
      </c>
      <c r="CA379" s="197">
        <v>100</v>
      </c>
      <c r="CB379" s="197">
        <v>100</v>
      </c>
      <c r="CC379" s="197"/>
      <c r="CD379" s="197"/>
      <c r="CE379" s="197"/>
      <c r="CF379" s="197"/>
      <c r="CG379" s="197"/>
      <c r="CH379" s="197"/>
      <c r="CI379" s="207">
        <v>10</v>
      </c>
      <c r="CJ379" s="207">
        <v>10</v>
      </c>
      <c r="CK379" s="207">
        <v>5</v>
      </c>
    </row>
    <row r="380" spans="1:89" x14ac:dyDescent="0.2">
      <c r="A380" s="196">
        <v>386</v>
      </c>
      <c r="B380" s="197">
        <v>386</v>
      </c>
      <c r="C380" s="197" t="s">
        <v>1491</v>
      </c>
      <c r="D380" s="202" t="s">
        <v>1492</v>
      </c>
      <c r="E380" s="197">
        <v>8</v>
      </c>
      <c r="F380" s="199" t="s">
        <v>110</v>
      </c>
      <c r="G380" s="199" t="s">
        <v>111</v>
      </c>
      <c r="H380" s="197"/>
      <c r="I380" s="200" t="s">
        <v>93</v>
      </c>
      <c r="J380" s="200" t="s">
        <v>96</v>
      </c>
      <c r="K380" s="200" t="s">
        <v>337</v>
      </c>
      <c r="L380" s="200" t="s">
        <v>337</v>
      </c>
      <c r="M380" s="200" t="s">
        <v>337</v>
      </c>
      <c r="N380" s="200" t="s">
        <v>337</v>
      </c>
      <c r="O380" s="200" t="s">
        <v>337</v>
      </c>
      <c r="P380" s="201">
        <v>44446</v>
      </c>
      <c r="Q380" s="201" t="s">
        <v>88</v>
      </c>
      <c r="R380" s="198" t="s">
        <v>1493</v>
      </c>
      <c r="S380" s="202">
        <v>8</v>
      </c>
      <c r="T380" s="197" t="s">
        <v>98</v>
      </c>
      <c r="U380" s="197">
        <v>134</v>
      </c>
      <c r="V380" s="197">
        <v>29</v>
      </c>
      <c r="W380" s="197">
        <v>16.2</v>
      </c>
      <c r="X380" s="197"/>
      <c r="Y380" s="197"/>
      <c r="Z380" s="203">
        <v>0.8847222222222223</v>
      </c>
      <c r="AA380" s="203">
        <v>0.30763888888888891</v>
      </c>
      <c r="AB380" s="204">
        <v>592.70000000000005</v>
      </c>
      <c r="AC380" s="197">
        <v>555</v>
      </c>
      <c r="AD380" s="197">
        <v>94</v>
      </c>
      <c r="AE380" s="197">
        <v>37.700000000000003</v>
      </c>
      <c r="AF380" s="197"/>
      <c r="AG380" s="197">
        <v>16</v>
      </c>
      <c r="AH380" s="197">
        <v>109.5</v>
      </c>
      <c r="AI380" s="197">
        <v>8.8000000000000007</v>
      </c>
      <c r="AJ380" s="197">
        <v>5</v>
      </c>
      <c r="AK380" s="197">
        <v>43.5</v>
      </c>
      <c r="AL380" s="197">
        <v>27.1</v>
      </c>
      <c r="AM380" s="197">
        <v>24.3</v>
      </c>
      <c r="AN380" s="197">
        <v>85</v>
      </c>
      <c r="AO380" s="197">
        <v>41</v>
      </c>
      <c r="AP380" s="197">
        <v>4.2</v>
      </c>
      <c r="AQ380" s="197">
        <v>61</v>
      </c>
      <c r="AR380" s="197">
        <v>6.6</v>
      </c>
      <c r="AS380" s="197"/>
      <c r="AT380" s="197"/>
      <c r="AU380" s="197"/>
      <c r="AV380" s="197"/>
      <c r="AW380" s="197">
        <v>85</v>
      </c>
      <c r="AX380" s="197">
        <v>9.1999999999999993</v>
      </c>
      <c r="AY380" s="197">
        <v>1.6</v>
      </c>
      <c r="AZ380" s="197">
        <v>5</v>
      </c>
      <c r="BA380" s="197">
        <v>0</v>
      </c>
      <c r="BB380" s="197">
        <v>4</v>
      </c>
      <c r="BC380" s="197">
        <v>21</v>
      </c>
      <c r="BD380" s="197">
        <v>30</v>
      </c>
      <c r="BE380" s="197">
        <v>12.2</v>
      </c>
      <c r="BF380" s="197">
        <v>17.899999999999999</v>
      </c>
      <c r="BG380" s="197">
        <v>3.2</v>
      </c>
      <c r="BH380" s="197">
        <v>3.6</v>
      </c>
      <c r="BI380" s="197">
        <v>3.1</v>
      </c>
      <c r="BJ380" s="197">
        <v>4.2</v>
      </c>
      <c r="BK380" s="197">
        <v>4.3</v>
      </c>
      <c r="BL380" s="197">
        <v>1.9</v>
      </c>
      <c r="BM380" s="197">
        <v>18</v>
      </c>
      <c r="BN380" s="197">
        <v>1.9</v>
      </c>
      <c r="BO380" s="197">
        <v>92</v>
      </c>
      <c r="BP380" s="197">
        <v>96.6</v>
      </c>
      <c r="BQ380" s="197">
        <v>0</v>
      </c>
      <c r="BR380" s="197">
        <v>83</v>
      </c>
      <c r="BS380" s="197">
        <v>127</v>
      </c>
      <c r="BT380" s="197">
        <v>59</v>
      </c>
      <c r="BU380" s="197">
        <v>1.2</v>
      </c>
      <c r="BV380" s="197">
        <v>29.4</v>
      </c>
      <c r="BW380" s="197">
        <v>12</v>
      </c>
      <c r="BX380" s="197">
        <v>3.5</v>
      </c>
      <c r="BY380" s="197">
        <v>100</v>
      </c>
      <c r="BZ380" s="197">
        <v>100</v>
      </c>
      <c r="CA380" s="197">
        <v>100</v>
      </c>
      <c r="CB380" s="197">
        <v>100</v>
      </c>
      <c r="CC380" s="197"/>
      <c r="CD380" s="197"/>
      <c r="CE380" s="197"/>
      <c r="CF380" s="197"/>
      <c r="CG380" s="197"/>
      <c r="CH380" s="197"/>
      <c r="CI380" s="207">
        <v>10</v>
      </c>
      <c r="CJ380" s="207">
        <v>10</v>
      </c>
      <c r="CK380" s="207">
        <v>0</v>
      </c>
    </row>
    <row r="381" spans="1:89" x14ac:dyDescent="0.2">
      <c r="A381" s="196">
        <v>387</v>
      </c>
      <c r="B381" s="197">
        <v>387</v>
      </c>
      <c r="C381" s="197" t="s">
        <v>715</v>
      </c>
      <c r="D381" s="202" t="s">
        <v>716</v>
      </c>
      <c r="E381" s="197">
        <v>4</v>
      </c>
      <c r="F381" s="199" t="s">
        <v>110</v>
      </c>
      <c r="G381" s="199" t="s">
        <v>111</v>
      </c>
      <c r="H381" s="197"/>
      <c r="I381" s="200" t="s">
        <v>139</v>
      </c>
      <c r="J381" s="200" t="s">
        <v>96</v>
      </c>
      <c r="K381" s="200" t="s">
        <v>337</v>
      </c>
      <c r="L381" s="200" t="s">
        <v>337</v>
      </c>
      <c r="M381" s="200" t="s">
        <v>337</v>
      </c>
      <c r="N381" s="200" t="s">
        <v>337</v>
      </c>
      <c r="O381" s="200" t="s">
        <v>337</v>
      </c>
      <c r="P381" s="201">
        <v>44447</v>
      </c>
      <c r="Q381" s="201" t="s">
        <v>88</v>
      </c>
      <c r="R381" s="198" t="s">
        <v>1494</v>
      </c>
      <c r="S381" s="202">
        <v>4</v>
      </c>
      <c r="T381" s="197" t="s">
        <v>98</v>
      </c>
      <c r="U381" s="197">
        <v>120</v>
      </c>
      <c r="V381" s="197">
        <v>19</v>
      </c>
      <c r="W381" s="197">
        <v>13.2</v>
      </c>
      <c r="X381" s="197"/>
      <c r="Y381" s="197"/>
      <c r="Z381" s="203">
        <v>0.85416666666666663</v>
      </c>
      <c r="AA381" s="203">
        <v>0.3</v>
      </c>
      <c r="AB381" s="204">
        <v>604.9</v>
      </c>
      <c r="AC381" s="197">
        <v>493</v>
      </c>
      <c r="AD381" s="197">
        <v>82</v>
      </c>
      <c r="AE381" s="197">
        <v>111.9</v>
      </c>
      <c r="AF381" s="197"/>
      <c r="AG381" s="197">
        <v>36.799999999999997</v>
      </c>
      <c r="AH381" s="197">
        <v>225.5</v>
      </c>
      <c r="AI381" s="197">
        <v>23.2</v>
      </c>
      <c r="AJ381" s="197">
        <v>2.5</v>
      </c>
      <c r="AK381" s="197">
        <v>59.9</v>
      </c>
      <c r="AL381" s="197">
        <v>22.3</v>
      </c>
      <c r="AM381" s="197">
        <v>15.2</v>
      </c>
      <c r="AN381" s="197">
        <v>57</v>
      </c>
      <c r="AO381" s="197">
        <v>31</v>
      </c>
      <c r="AP381" s="197">
        <v>3.1</v>
      </c>
      <c r="AQ381" s="197">
        <v>126</v>
      </c>
      <c r="AR381" s="197">
        <v>15.3</v>
      </c>
      <c r="AS381" s="197"/>
      <c r="AT381" s="197"/>
      <c r="AU381" s="197"/>
      <c r="AV381" s="197"/>
      <c r="AW381" s="197">
        <v>11</v>
      </c>
      <c r="AX381" s="197">
        <v>1.3</v>
      </c>
      <c r="AY381" s="197">
        <v>0.1</v>
      </c>
      <c r="AZ381" s="197">
        <v>9</v>
      </c>
      <c r="BA381" s="197">
        <v>1</v>
      </c>
      <c r="BB381" s="197">
        <v>11</v>
      </c>
      <c r="BC381" s="197">
        <v>68</v>
      </c>
      <c r="BD381" s="197">
        <v>89</v>
      </c>
      <c r="BE381" s="197">
        <v>13.7</v>
      </c>
      <c r="BF381" s="197">
        <v>16</v>
      </c>
      <c r="BG381" s="197">
        <v>10.8</v>
      </c>
      <c r="BH381" s="197">
        <v>18.399999999999999</v>
      </c>
      <c r="BI381" s="197">
        <v>9.5</v>
      </c>
      <c r="BJ381" s="197">
        <v>43.6</v>
      </c>
      <c r="BK381" s="197">
        <v>10.4</v>
      </c>
      <c r="BL381" s="197">
        <v>8.4</v>
      </c>
      <c r="BM381" s="197">
        <v>19</v>
      </c>
      <c r="BN381" s="197">
        <v>2.2999999999999998</v>
      </c>
      <c r="BO381" s="197">
        <v>91</v>
      </c>
      <c r="BP381" s="197">
        <v>97.2</v>
      </c>
      <c r="BQ381" s="197">
        <v>0</v>
      </c>
      <c r="BR381" s="197">
        <v>80</v>
      </c>
      <c r="BS381" s="197">
        <v>107</v>
      </c>
      <c r="BT381" s="197">
        <v>66</v>
      </c>
      <c r="BU381" s="197">
        <v>151.5</v>
      </c>
      <c r="BV381" s="197">
        <v>60</v>
      </c>
      <c r="BW381" s="197">
        <v>4.4000000000000004</v>
      </c>
      <c r="BX381" s="197">
        <v>4.2</v>
      </c>
      <c r="BY381" s="197">
        <v>56.5</v>
      </c>
      <c r="BZ381" s="197">
        <v>77.3</v>
      </c>
      <c r="CA381" s="197">
        <v>56.5</v>
      </c>
      <c r="CB381" s="197">
        <v>99.9</v>
      </c>
      <c r="CC381" s="197"/>
      <c r="CD381" s="197"/>
      <c r="CE381" s="197"/>
      <c r="CF381" s="197"/>
      <c r="CG381" s="197"/>
      <c r="CH381" s="197"/>
      <c r="CI381" s="207">
        <v>5</v>
      </c>
      <c r="CJ381" s="207">
        <v>5</v>
      </c>
      <c r="CK381" s="207">
        <v>10</v>
      </c>
    </row>
    <row r="382" spans="1:89" x14ac:dyDescent="0.2">
      <c r="A382" s="196">
        <v>388</v>
      </c>
      <c r="B382" s="197">
        <v>388</v>
      </c>
      <c r="C382" s="197" t="s">
        <v>1495</v>
      </c>
      <c r="D382" s="202" t="s">
        <v>1496</v>
      </c>
      <c r="E382" s="197">
        <v>10</v>
      </c>
      <c r="F382" s="199" t="s">
        <v>110</v>
      </c>
      <c r="G382" s="199" t="s">
        <v>111</v>
      </c>
      <c r="H382" s="197"/>
      <c r="I382" s="200" t="s">
        <v>96</v>
      </c>
      <c r="J382" s="200" t="s">
        <v>93</v>
      </c>
      <c r="K382" s="200" t="s">
        <v>87</v>
      </c>
      <c r="L382" s="200" t="s">
        <v>337</v>
      </c>
      <c r="M382" s="200" t="s">
        <v>337</v>
      </c>
      <c r="N382" s="200" t="s">
        <v>337</v>
      </c>
      <c r="O382" s="200" t="s">
        <v>337</v>
      </c>
      <c r="P382" s="201">
        <v>44448</v>
      </c>
      <c r="Q382" s="201" t="s">
        <v>88</v>
      </c>
      <c r="R382" s="198" t="s">
        <v>1497</v>
      </c>
      <c r="S382" s="202">
        <v>10</v>
      </c>
      <c r="T382" s="197" t="s">
        <v>98</v>
      </c>
      <c r="U382" s="197">
        <v>137</v>
      </c>
      <c r="V382" s="197">
        <v>32</v>
      </c>
      <c r="W382" s="197">
        <v>17</v>
      </c>
      <c r="X382" s="197"/>
      <c r="Y382" s="197"/>
      <c r="Z382" s="203">
        <v>0.875</v>
      </c>
      <c r="AA382" s="203">
        <v>0.2902777777777778</v>
      </c>
      <c r="AB382" s="204">
        <v>598.29999999999995</v>
      </c>
      <c r="AC382" s="197">
        <v>575.1</v>
      </c>
      <c r="AD382" s="197">
        <v>96</v>
      </c>
      <c r="AE382" s="197">
        <v>23.2</v>
      </c>
      <c r="AF382" s="197"/>
      <c r="AG382" s="197">
        <v>2.6</v>
      </c>
      <c r="AH382" s="197">
        <v>94.1</v>
      </c>
      <c r="AI382" s="197">
        <v>3.9</v>
      </c>
      <c r="AJ382" s="197">
        <v>5.3</v>
      </c>
      <c r="AK382" s="197">
        <v>39.799999999999997</v>
      </c>
      <c r="AL382" s="197">
        <v>28</v>
      </c>
      <c r="AM382" s="197">
        <v>26.9</v>
      </c>
      <c r="AN382" s="197">
        <v>75</v>
      </c>
      <c r="AO382" s="197">
        <v>35</v>
      </c>
      <c r="AP382" s="197">
        <v>3.5</v>
      </c>
      <c r="AQ382" s="197">
        <v>81</v>
      </c>
      <c r="AR382" s="197">
        <v>8.5</v>
      </c>
      <c r="AS382" s="197"/>
      <c r="AT382" s="197"/>
      <c r="AU382" s="197"/>
      <c r="AV382" s="197"/>
      <c r="AW382" s="197">
        <v>91</v>
      </c>
      <c r="AX382" s="197">
        <v>9.5</v>
      </c>
      <c r="AY382" s="197">
        <v>2.2000000000000002</v>
      </c>
      <c r="AZ382" s="197">
        <v>4</v>
      </c>
      <c r="BA382" s="197">
        <v>0</v>
      </c>
      <c r="BB382" s="197">
        <v>1</v>
      </c>
      <c r="BC382" s="197">
        <v>11</v>
      </c>
      <c r="BD382" s="197">
        <v>16</v>
      </c>
      <c r="BE382" s="197">
        <v>13.7</v>
      </c>
      <c r="BF382" s="197">
        <v>19.7</v>
      </c>
      <c r="BG382" s="197">
        <v>1.7</v>
      </c>
      <c r="BH382" s="197">
        <v>0.8</v>
      </c>
      <c r="BI382" s="197">
        <v>2</v>
      </c>
      <c r="BJ382" s="197">
        <v>2.2999999999999998</v>
      </c>
      <c r="BK382" s="197">
        <v>1.5</v>
      </c>
      <c r="BL382" s="197">
        <v>1.4</v>
      </c>
      <c r="BM382" s="197">
        <v>8</v>
      </c>
      <c r="BN382" s="197">
        <v>0.8</v>
      </c>
      <c r="BO382" s="197">
        <v>87</v>
      </c>
      <c r="BP382" s="197">
        <v>97.9</v>
      </c>
      <c r="BQ382" s="197">
        <v>0.2</v>
      </c>
      <c r="BR382" s="197">
        <v>72</v>
      </c>
      <c r="BS382" s="197">
        <v>112</v>
      </c>
      <c r="BT382" s="197">
        <v>52</v>
      </c>
      <c r="BU382" s="197">
        <v>27.3</v>
      </c>
      <c r="BV382" s="197">
        <v>16.2</v>
      </c>
      <c r="BW382" s="197">
        <v>1.4</v>
      </c>
      <c r="BX382" s="197">
        <v>3.3</v>
      </c>
      <c r="BY382" s="197">
        <v>83</v>
      </c>
      <c r="BZ382" s="197">
        <v>83</v>
      </c>
      <c r="CA382" s="197">
        <v>93.7</v>
      </c>
      <c r="CB382" s="197">
        <v>100</v>
      </c>
      <c r="CC382" s="197"/>
      <c r="CD382" s="197"/>
      <c r="CE382" s="197"/>
      <c r="CF382" s="197"/>
      <c r="CG382" s="197"/>
      <c r="CH382" s="197"/>
      <c r="CI382" s="207">
        <v>10</v>
      </c>
      <c r="CJ382" s="207">
        <v>10</v>
      </c>
      <c r="CK382" s="207">
        <v>5</v>
      </c>
    </row>
    <row r="383" spans="1:89" x14ac:dyDescent="0.2">
      <c r="A383" s="196">
        <v>389</v>
      </c>
      <c r="B383" s="197">
        <v>389</v>
      </c>
      <c r="C383" s="197" t="s">
        <v>1498</v>
      </c>
      <c r="D383" s="202" t="s">
        <v>1499</v>
      </c>
      <c r="E383" s="197">
        <v>3</v>
      </c>
      <c r="F383" s="199" t="s">
        <v>110</v>
      </c>
      <c r="G383" s="199" t="s">
        <v>111</v>
      </c>
      <c r="H383" s="197"/>
      <c r="I383" s="200" t="s">
        <v>95</v>
      </c>
      <c r="J383" s="200" t="s">
        <v>96</v>
      </c>
      <c r="K383" s="200" t="s">
        <v>1752</v>
      </c>
      <c r="L383" s="200" t="s">
        <v>337</v>
      </c>
      <c r="M383" s="200" t="s">
        <v>337</v>
      </c>
      <c r="N383" s="200" t="s">
        <v>337</v>
      </c>
      <c r="O383" s="200" t="s">
        <v>337</v>
      </c>
      <c r="P383" s="201">
        <v>44449</v>
      </c>
      <c r="Q383" s="201" t="s">
        <v>88</v>
      </c>
      <c r="R383" s="198" t="s">
        <v>1500</v>
      </c>
      <c r="S383" s="202">
        <v>3</v>
      </c>
      <c r="T383" s="197" t="s">
        <v>98</v>
      </c>
      <c r="U383" s="197">
        <v>95</v>
      </c>
      <c r="V383" s="197">
        <v>14</v>
      </c>
      <c r="W383" s="197">
        <v>15.5</v>
      </c>
      <c r="X383" s="197"/>
      <c r="Y383" s="197"/>
      <c r="Z383" s="203">
        <v>0.8534722222222223</v>
      </c>
      <c r="AA383" s="203">
        <v>0.4152777777777778</v>
      </c>
      <c r="AB383" s="204">
        <v>808.5</v>
      </c>
      <c r="AC383" s="197">
        <v>744</v>
      </c>
      <c r="AD383" s="197">
        <v>92</v>
      </c>
      <c r="AE383" s="197">
        <v>64</v>
      </c>
      <c r="AF383" s="197"/>
      <c r="AG383" s="197">
        <v>4.5</v>
      </c>
      <c r="AH383" s="197">
        <v>111.5</v>
      </c>
      <c r="AI383" s="197">
        <v>7.9</v>
      </c>
      <c r="AJ383" s="197">
        <v>7.3</v>
      </c>
      <c r="AK383" s="197">
        <v>48.7</v>
      </c>
      <c r="AL383" s="197">
        <v>23.4</v>
      </c>
      <c r="AM383" s="197">
        <v>20.7</v>
      </c>
      <c r="AN383" s="197">
        <v>112</v>
      </c>
      <c r="AO383" s="197">
        <v>35</v>
      </c>
      <c r="AP383" s="197">
        <v>2.6</v>
      </c>
      <c r="AQ383" s="197">
        <v>118</v>
      </c>
      <c r="AR383" s="197">
        <v>9.5</v>
      </c>
      <c r="AS383" s="197"/>
      <c r="AT383" s="197"/>
      <c r="AU383" s="197"/>
      <c r="AV383" s="197"/>
      <c r="AW383" s="197">
        <v>68</v>
      </c>
      <c r="AX383" s="197">
        <v>5.5</v>
      </c>
      <c r="AY383" s="197">
        <v>2.1</v>
      </c>
      <c r="AZ383" s="197">
        <v>8</v>
      </c>
      <c r="BA383" s="197">
        <v>1</v>
      </c>
      <c r="BB383" s="197">
        <v>0</v>
      </c>
      <c r="BC383" s="197">
        <v>19</v>
      </c>
      <c r="BD383" s="197">
        <v>28</v>
      </c>
      <c r="BE383" s="197">
        <v>9.6</v>
      </c>
      <c r="BF383" s="197">
        <v>13.4</v>
      </c>
      <c r="BG383" s="197">
        <v>2.2999999999999998</v>
      </c>
      <c r="BH383" s="197">
        <v>5.5</v>
      </c>
      <c r="BI383" s="197">
        <v>1.4</v>
      </c>
      <c r="BJ383" s="197">
        <v>0.3</v>
      </c>
      <c r="BK383" s="197">
        <v>3.2</v>
      </c>
      <c r="BL383" s="197">
        <v>1.2</v>
      </c>
      <c r="BM383" s="197">
        <v>18</v>
      </c>
      <c r="BN383" s="197">
        <v>1.5</v>
      </c>
      <c r="BO383" s="197">
        <v>82</v>
      </c>
      <c r="BP383" s="197">
        <v>96.8</v>
      </c>
      <c r="BQ383" s="197">
        <v>0.1</v>
      </c>
      <c r="BR383" s="197">
        <v>97</v>
      </c>
      <c r="BS383" s="197">
        <v>141</v>
      </c>
      <c r="BT383" s="197">
        <v>73</v>
      </c>
      <c r="BU383" s="197">
        <v>0.6</v>
      </c>
      <c r="BV383" s="197">
        <v>55.6</v>
      </c>
      <c r="BW383" s="197">
        <v>4.3</v>
      </c>
      <c r="BX383" s="197">
        <v>5.4</v>
      </c>
      <c r="BY383" s="197">
        <v>69.7</v>
      </c>
      <c r="BZ383" s="197">
        <v>99.7</v>
      </c>
      <c r="CA383" s="197">
        <v>98.1</v>
      </c>
      <c r="CB383" s="197">
        <v>69.7</v>
      </c>
      <c r="CC383" s="197"/>
      <c r="CD383" s="197"/>
      <c r="CE383" s="197"/>
      <c r="CF383" s="197"/>
      <c r="CG383" s="197"/>
      <c r="CH383" s="197" t="s">
        <v>1883</v>
      </c>
      <c r="CI383" s="207">
        <v>10</v>
      </c>
      <c r="CJ383" s="207">
        <v>10</v>
      </c>
      <c r="CK383" s="207">
        <v>5</v>
      </c>
    </row>
    <row r="384" spans="1:89" x14ac:dyDescent="0.2">
      <c r="A384" s="196">
        <v>390</v>
      </c>
      <c r="B384" s="197">
        <v>390</v>
      </c>
      <c r="C384" s="197" t="s">
        <v>1504</v>
      </c>
      <c r="D384" s="202" t="s">
        <v>1505</v>
      </c>
      <c r="E384" s="197">
        <v>9</v>
      </c>
      <c r="F384" s="199" t="s">
        <v>110</v>
      </c>
      <c r="G384" s="199" t="s">
        <v>111</v>
      </c>
      <c r="H384" s="197"/>
      <c r="I384" s="200" t="s">
        <v>93</v>
      </c>
      <c r="J384" s="200" t="s">
        <v>1752</v>
      </c>
      <c r="K384" s="200" t="s">
        <v>96</v>
      </c>
      <c r="L384" s="200" t="s">
        <v>337</v>
      </c>
      <c r="M384" s="200" t="s">
        <v>337</v>
      </c>
      <c r="N384" s="200" t="s">
        <v>337</v>
      </c>
      <c r="O384" s="200" t="s">
        <v>337</v>
      </c>
      <c r="P384" s="201">
        <v>44453</v>
      </c>
      <c r="Q384" s="201" t="s">
        <v>88</v>
      </c>
      <c r="R384" s="198" t="s">
        <v>1506</v>
      </c>
      <c r="S384" s="202">
        <v>9</v>
      </c>
      <c r="T384" s="197" t="s">
        <v>98</v>
      </c>
      <c r="U384" s="197">
        <v>143</v>
      </c>
      <c r="V384" s="197">
        <v>37</v>
      </c>
      <c r="W384" s="197">
        <v>18.100000000000001</v>
      </c>
      <c r="X384" s="197"/>
      <c r="Y384" s="197"/>
      <c r="Z384" s="203">
        <v>0.92361111111111116</v>
      </c>
      <c r="AA384" s="203">
        <v>0.2986111111111111</v>
      </c>
      <c r="AB384" s="204">
        <v>540</v>
      </c>
      <c r="AC384" s="197">
        <v>470</v>
      </c>
      <c r="AD384" s="197">
        <v>87</v>
      </c>
      <c r="AE384" s="197">
        <v>70</v>
      </c>
      <c r="AF384" s="197"/>
      <c r="AG384" s="197">
        <v>44</v>
      </c>
      <c r="AH384" s="197">
        <v>119.5</v>
      </c>
      <c r="AI384" s="197">
        <v>13</v>
      </c>
      <c r="AJ384" s="197">
        <v>3.7</v>
      </c>
      <c r="AK384" s="197">
        <v>57.7</v>
      </c>
      <c r="AL384" s="197">
        <v>17.2</v>
      </c>
      <c r="AM384" s="197">
        <v>21.4</v>
      </c>
      <c r="AN384" s="197">
        <v>68</v>
      </c>
      <c r="AO384" s="197">
        <v>24</v>
      </c>
      <c r="AP384" s="197">
        <v>2.7</v>
      </c>
      <c r="AQ384" s="197">
        <v>87</v>
      </c>
      <c r="AR384" s="197">
        <v>11.1</v>
      </c>
      <c r="AS384" s="197"/>
      <c r="AT384" s="197"/>
      <c r="AU384" s="197"/>
      <c r="AV384" s="197"/>
      <c r="AW384" s="197">
        <v>0</v>
      </c>
      <c r="AX384" s="197">
        <v>0</v>
      </c>
      <c r="AY384" s="197">
        <v>0</v>
      </c>
      <c r="AZ384" s="197">
        <v>2</v>
      </c>
      <c r="BA384" s="197">
        <v>0</v>
      </c>
      <c r="BB384" s="197">
        <v>6</v>
      </c>
      <c r="BC384" s="197">
        <v>28</v>
      </c>
      <c r="BD384" s="197">
        <v>36</v>
      </c>
      <c r="BE384" s="197">
        <v>13.7</v>
      </c>
      <c r="BF384" s="197">
        <v>15.4</v>
      </c>
      <c r="BG384" s="197">
        <v>4.5999999999999996</v>
      </c>
      <c r="BH384" s="197">
        <v>6</v>
      </c>
      <c r="BI384" s="197">
        <v>4.2</v>
      </c>
      <c r="BJ384" s="197">
        <v>6</v>
      </c>
      <c r="BK384" s="197">
        <v>2.1</v>
      </c>
      <c r="BL384" s="197">
        <v>3.7</v>
      </c>
      <c r="BM384" s="197">
        <v>11</v>
      </c>
      <c r="BN384" s="197">
        <v>1.4</v>
      </c>
      <c r="BO384" s="197">
        <v>78</v>
      </c>
      <c r="BP384" s="197">
        <v>96.7</v>
      </c>
      <c r="BQ384" s="197">
        <v>0.1</v>
      </c>
      <c r="BR384" s="197">
        <v>82</v>
      </c>
      <c r="BS384" s="197">
        <v>114</v>
      </c>
      <c r="BT384" s="197">
        <v>60</v>
      </c>
      <c r="BU384" s="197">
        <v>6.7</v>
      </c>
      <c r="BV384" s="197">
        <v>31.9</v>
      </c>
      <c r="BW384" s="197">
        <v>8.8000000000000007</v>
      </c>
      <c r="BX384" s="197">
        <v>3.2</v>
      </c>
      <c r="BY384" s="197">
        <v>7.2</v>
      </c>
      <c r="BZ384" s="197">
        <v>97.6</v>
      </c>
      <c r="CA384" s="197">
        <v>100</v>
      </c>
      <c r="CB384" s="197">
        <v>100</v>
      </c>
      <c r="CC384" s="197"/>
      <c r="CD384" s="197"/>
      <c r="CE384" s="197"/>
      <c r="CF384" s="197"/>
      <c r="CG384" s="197"/>
      <c r="CH384" s="197" t="s">
        <v>1763</v>
      </c>
      <c r="CI384" s="207">
        <v>10</v>
      </c>
      <c r="CJ384" s="207">
        <v>10</v>
      </c>
      <c r="CK384" s="207">
        <v>0</v>
      </c>
    </row>
    <row r="385" spans="1:89" x14ac:dyDescent="0.2">
      <c r="A385" s="196">
        <v>391</v>
      </c>
      <c r="B385" s="197">
        <v>391</v>
      </c>
      <c r="C385" s="197" t="s">
        <v>1501</v>
      </c>
      <c r="D385" s="202" t="s">
        <v>1502</v>
      </c>
      <c r="E385" s="197">
        <v>12</v>
      </c>
      <c r="F385" s="199" t="s">
        <v>110</v>
      </c>
      <c r="G385" s="199" t="s">
        <v>111</v>
      </c>
      <c r="H385" s="197" t="s">
        <v>1764</v>
      </c>
      <c r="I385" s="200" t="s">
        <v>94</v>
      </c>
      <c r="J385" s="200" t="s">
        <v>1752</v>
      </c>
      <c r="K385" s="200" t="s">
        <v>87</v>
      </c>
      <c r="L385" s="200" t="s">
        <v>337</v>
      </c>
      <c r="M385" s="200" t="s">
        <v>337</v>
      </c>
      <c r="N385" s="200" t="s">
        <v>337</v>
      </c>
      <c r="O385" s="200" t="s">
        <v>337</v>
      </c>
      <c r="P385" s="201">
        <v>44453</v>
      </c>
      <c r="Q385" s="201" t="s">
        <v>88</v>
      </c>
      <c r="R385" s="198" t="s">
        <v>1503</v>
      </c>
      <c r="S385" s="202">
        <v>12</v>
      </c>
      <c r="T385" s="197" t="s">
        <v>98</v>
      </c>
      <c r="U385" s="197">
        <v>152</v>
      </c>
      <c r="V385" s="197">
        <v>39</v>
      </c>
      <c r="W385" s="197">
        <v>16.899999999999999</v>
      </c>
      <c r="X385" s="197"/>
      <c r="Y385" s="197"/>
      <c r="Z385" s="203">
        <v>0.89583333333333337</v>
      </c>
      <c r="AA385" s="203">
        <v>0.30833333333333335</v>
      </c>
      <c r="AB385" s="204">
        <v>585</v>
      </c>
      <c r="AC385" s="197">
        <v>518</v>
      </c>
      <c r="AD385" s="197">
        <v>89</v>
      </c>
      <c r="AE385" s="197">
        <v>67</v>
      </c>
      <c r="AF385" s="197"/>
      <c r="AG385" s="197">
        <v>10</v>
      </c>
      <c r="AH385" s="197">
        <v>148.5</v>
      </c>
      <c r="AI385" s="197">
        <v>12.9</v>
      </c>
      <c r="AJ385" s="197">
        <v>3.5</v>
      </c>
      <c r="AK385" s="197">
        <v>61.9</v>
      </c>
      <c r="AL385" s="197">
        <v>18.899999999999999</v>
      </c>
      <c r="AM385" s="197">
        <v>15.7</v>
      </c>
      <c r="AN385" s="197">
        <v>84</v>
      </c>
      <c r="AO385" s="197">
        <v>37</v>
      </c>
      <c r="AP385" s="197">
        <v>3.8</v>
      </c>
      <c r="AQ385" s="197">
        <v>195</v>
      </c>
      <c r="AR385" s="197">
        <v>22.6</v>
      </c>
      <c r="AS385" s="197"/>
      <c r="AT385" s="197"/>
      <c r="AU385" s="197"/>
      <c r="AV385" s="197"/>
      <c r="AW385" s="197">
        <v>186</v>
      </c>
      <c r="AX385" s="197">
        <v>21.5</v>
      </c>
      <c r="AY385" s="197">
        <v>15.3</v>
      </c>
      <c r="AZ385" s="197">
        <v>4</v>
      </c>
      <c r="BA385" s="197">
        <v>0</v>
      </c>
      <c r="BB385" s="197">
        <v>3</v>
      </c>
      <c r="BC385" s="197">
        <v>14</v>
      </c>
      <c r="BD385" s="197">
        <v>21</v>
      </c>
      <c r="BE385" s="197">
        <v>14.9</v>
      </c>
      <c r="BF385" s="197">
        <v>27.5</v>
      </c>
      <c r="BG385" s="197">
        <v>2.4</v>
      </c>
      <c r="BH385" s="197">
        <v>3.7</v>
      </c>
      <c r="BI385" s="197">
        <v>2.2000000000000002</v>
      </c>
      <c r="BJ385" s="197">
        <v>6.1</v>
      </c>
      <c r="BK385" s="197">
        <v>1.6</v>
      </c>
      <c r="BL385" s="197">
        <v>1.6</v>
      </c>
      <c r="BM385" s="197">
        <v>13</v>
      </c>
      <c r="BN385" s="197">
        <v>1.5</v>
      </c>
      <c r="BO385" s="197">
        <v>89</v>
      </c>
      <c r="BP385" s="197">
        <v>96.7</v>
      </c>
      <c r="BQ385" s="197">
        <v>0</v>
      </c>
      <c r="BR385" s="197">
        <v>61</v>
      </c>
      <c r="BS385" s="197">
        <v>104</v>
      </c>
      <c r="BT385" s="197">
        <v>49</v>
      </c>
      <c r="BU385" s="197">
        <v>2.2000000000000002</v>
      </c>
      <c r="BV385" s="197">
        <v>41.7</v>
      </c>
      <c r="BW385" s="197">
        <v>8.1999999999999993</v>
      </c>
      <c r="BX385" s="197">
        <v>3.4</v>
      </c>
      <c r="BY385" s="197">
        <v>99.8</v>
      </c>
      <c r="BZ385" s="197">
        <v>99.8</v>
      </c>
      <c r="CA385" s="197">
        <v>100</v>
      </c>
      <c r="CB385" s="197">
        <v>100</v>
      </c>
      <c r="CC385" s="197"/>
      <c r="CD385" s="197"/>
      <c r="CE385" s="197"/>
      <c r="CF385" s="197"/>
      <c r="CG385" s="197"/>
      <c r="CH385" s="197"/>
      <c r="CI385" s="207">
        <v>10</v>
      </c>
      <c r="CJ385" s="207">
        <v>10</v>
      </c>
      <c r="CK385" s="207">
        <v>0</v>
      </c>
    </row>
    <row r="386" spans="1:89" x14ac:dyDescent="0.2">
      <c r="A386" s="196">
        <v>392</v>
      </c>
      <c r="B386" s="197">
        <v>392</v>
      </c>
      <c r="C386" s="197" t="s">
        <v>1507</v>
      </c>
      <c r="D386" s="202" t="s">
        <v>1508</v>
      </c>
      <c r="E386" s="197">
        <v>12</v>
      </c>
      <c r="F386" s="199" t="s">
        <v>110</v>
      </c>
      <c r="G386" s="199" t="s">
        <v>111</v>
      </c>
      <c r="H386" s="197"/>
      <c r="I386" s="200" t="s">
        <v>94</v>
      </c>
      <c r="J386" s="200" t="s">
        <v>87</v>
      </c>
      <c r="K386" s="200" t="s">
        <v>93</v>
      </c>
      <c r="L386" s="200" t="s">
        <v>95</v>
      </c>
      <c r="M386" s="200" t="s">
        <v>96</v>
      </c>
      <c r="N386" s="200" t="s">
        <v>337</v>
      </c>
      <c r="O386" s="200" t="s">
        <v>337</v>
      </c>
      <c r="P386" s="201">
        <v>44461</v>
      </c>
      <c r="Q386" s="201" t="s">
        <v>88</v>
      </c>
      <c r="R386" s="198" t="s">
        <v>1509</v>
      </c>
      <c r="S386" s="202">
        <v>12</v>
      </c>
      <c r="T386" s="197" t="s">
        <v>98</v>
      </c>
      <c r="U386" s="197">
        <v>153</v>
      </c>
      <c r="V386" s="197">
        <v>50</v>
      </c>
      <c r="W386" s="197">
        <v>21.4</v>
      </c>
      <c r="X386" s="197"/>
      <c r="Y386" s="197"/>
      <c r="Z386" s="203">
        <v>0.90208333333333324</v>
      </c>
      <c r="AA386" s="203">
        <v>0.27152777777777776</v>
      </c>
      <c r="AB386" s="204">
        <v>521</v>
      </c>
      <c r="AC386" s="197">
        <v>504</v>
      </c>
      <c r="AD386" s="197">
        <v>97</v>
      </c>
      <c r="AE386" s="197">
        <v>17</v>
      </c>
      <c r="AF386" s="197"/>
      <c r="AG386" s="197">
        <v>10.5</v>
      </c>
      <c r="AH386" s="197">
        <v>156.5</v>
      </c>
      <c r="AI386" s="197">
        <v>5.2</v>
      </c>
      <c r="AJ386" s="197">
        <v>2.8</v>
      </c>
      <c r="AK386" s="197">
        <v>58.6</v>
      </c>
      <c r="AL386" s="197">
        <v>18.8</v>
      </c>
      <c r="AM386" s="197">
        <v>19.8</v>
      </c>
      <c r="AN386" s="197">
        <v>70</v>
      </c>
      <c r="AO386" s="197">
        <v>30</v>
      </c>
      <c r="AP386" s="197">
        <v>3.5</v>
      </c>
      <c r="AQ386" s="197">
        <v>70</v>
      </c>
      <c r="AR386" s="197">
        <v>8.3000000000000007</v>
      </c>
      <c r="AS386" s="197"/>
      <c r="AT386" s="197"/>
      <c r="AU386" s="197"/>
      <c r="AV386" s="197"/>
      <c r="AW386" s="197">
        <v>76</v>
      </c>
      <c r="AX386" s="197">
        <v>9</v>
      </c>
      <c r="AY386" s="197">
        <v>1</v>
      </c>
      <c r="AZ386" s="197">
        <v>1</v>
      </c>
      <c r="BA386" s="197">
        <v>1</v>
      </c>
      <c r="BB386" s="197">
        <v>1</v>
      </c>
      <c r="BC386" s="197">
        <v>12</v>
      </c>
      <c r="BD386" s="197">
        <v>15</v>
      </c>
      <c r="BE386" s="197">
        <v>13.9</v>
      </c>
      <c r="BF386" s="197">
        <v>16.3</v>
      </c>
      <c r="BG386" s="197">
        <v>1.8</v>
      </c>
      <c r="BH386" s="197">
        <v>1.8</v>
      </c>
      <c r="BI386" s="197">
        <v>1.8</v>
      </c>
      <c r="BJ386" s="197">
        <v>2.1</v>
      </c>
      <c r="BK386" s="197">
        <v>1.4</v>
      </c>
      <c r="BL386" s="197">
        <v>1.3</v>
      </c>
      <c r="BM386" s="197">
        <v>5</v>
      </c>
      <c r="BN386" s="197">
        <v>0.6</v>
      </c>
      <c r="BO386" s="197">
        <v>92</v>
      </c>
      <c r="BP386" s="197">
        <v>97.5</v>
      </c>
      <c r="BQ386" s="197">
        <v>0</v>
      </c>
      <c r="BR386" s="197">
        <v>69</v>
      </c>
      <c r="BS386" s="197">
        <v>110</v>
      </c>
      <c r="BT386" s="197">
        <v>48</v>
      </c>
      <c r="BU386" s="197">
        <v>16.8</v>
      </c>
      <c r="BV386" s="197">
        <v>27.6</v>
      </c>
      <c r="BW386" s="197">
        <v>10.8</v>
      </c>
      <c r="BX386" s="197">
        <v>3.5</v>
      </c>
      <c r="BY386" s="197">
        <v>99.1</v>
      </c>
      <c r="BZ386" s="197">
        <v>99.1</v>
      </c>
      <c r="CA386" s="197">
        <v>100</v>
      </c>
      <c r="CB386" s="197">
        <v>100</v>
      </c>
      <c r="CC386" s="197"/>
      <c r="CD386" s="197"/>
      <c r="CE386" s="197"/>
      <c r="CF386" s="197"/>
      <c r="CG386" s="197"/>
      <c r="CH386" s="197" t="s">
        <v>1763</v>
      </c>
      <c r="CI386" s="207">
        <v>8</v>
      </c>
      <c r="CJ386" s="207">
        <v>2</v>
      </c>
      <c r="CK386" s="207">
        <v>2</v>
      </c>
    </row>
    <row r="387" spans="1:89" x14ac:dyDescent="0.2">
      <c r="A387" s="196">
        <v>393</v>
      </c>
      <c r="B387" s="197">
        <v>393</v>
      </c>
      <c r="C387" s="197" t="s">
        <v>1565</v>
      </c>
      <c r="D387" s="202" t="s">
        <v>1566</v>
      </c>
      <c r="E387" s="197">
        <v>11</v>
      </c>
      <c r="F387" s="199" t="s">
        <v>110</v>
      </c>
      <c r="G387" s="199" t="s">
        <v>111</v>
      </c>
      <c r="H387" s="197"/>
      <c r="I387" s="200" t="s">
        <v>94</v>
      </c>
      <c r="J387" s="200" t="s">
        <v>93</v>
      </c>
      <c r="K387" s="200" t="s">
        <v>95</v>
      </c>
      <c r="L387" s="200" t="s">
        <v>96</v>
      </c>
      <c r="M387" s="200" t="s">
        <v>337</v>
      </c>
      <c r="N387" s="200" t="s">
        <v>337</v>
      </c>
      <c r="O387" s="200" t="s">
        <v>337</v>
      </c>
      <c r="P387" s="201">
        <v>44463</v>
      </c>
      <c r="Q387" s="201" t="s">
        <v>88</v>
      </c>
      <c r="R387" s="198" t="s">
        <v>1567</v>
      </c>
      <c r="S387" s="202">
        <v>11</v>
      </c>
      <c r="T387" s="197" t="s">
        <v>98</v>
      </c>
      <c r="U387" s="197">
        <v>154</v>
      </c>
      <c r="V387" s="197">
        <v>52</v>
      </c>
      <c r="W387" s="197">
        <v>21.9</v>
      </c>
      <c r="X387" s="197"/>
      <c r="Y387" s="197"/>
      <c r="Z387" s="203">
        <v>0.95763888888888893</v>
      </c>
      <c r="AA387" s="203">
        <v>0.30138888888888887</v>
      </c>
      <c r="AB387" s="204">
        <v>488.5</v>
      </c>
      <c r="AC387" s="197">
        <v>470.5</v>
      </c>
      <c r="AD387" s="197">
        <v>96</v>
      </c>
      <c r="AE387" s="197">
        <v>18</v>
      </c>
      <c r="AF387" s="197"/>
      <c r="AG387" s="197">
        <v>6</v>
      </c>
      <c r="AH387" s="197">
        <v>95.5</v>
      </c>
      <c r="AI387" s="197">
        <v>4.9000000000000004</v>
      </c>
      <c r="AJ387" s="197">
        <v>3.1</v>
      </c>
      <c r="AK387" s="197">
        <v>55.8</v>
      </c>
      <c r="AL387" s="197">
        <v>22.6</v>
      </c>
      <c r="AM387" s="197">
        <v>18.5</v>
      </c>
      <c r="AN387" s="197">
        <v>54</v>
      </c>
      <c r="AO387" s="197">
        <v>23</v>
      </c>
      <c r="AP387" s="197">
        <v>2.8</v>
      </c>
      <c r="AQ387" s="197">
        <v>79</v>
      </c>
      <c r="AR387" s="197">
        <v>10.1</v>
      </c>
      <c r="AS387" s="197"/>
      <c r="AT387" s="197"/>
      <c r="AU387" s="197"/>
      <c r="AV387" s="197"/>
      <c r="AW387" s="197">
        <v>0</v>
      </c>
      <c r="AX387" s="197">
        <v>0</v>
      </c>
      <c r="AY387" s="197">
        <v>0</v>
      </c>
      <c r="AZ387" s="197">
        <v>1</v>
      </c>
      <c r="BA387" s="197">
        <v>0</v>
      </c>
      <c r="BB387" s="197">
        <v>3</v>
      </c>
      <c r="BC387" s="197">
        <v>35</v>
      </c>
      <c r="BD387" s="197">
        <v>39</v>
      </c>
      <c r="BE387" s="197">
        <v>14.9</v>
      </c>
      <c r="BF387" s="197">
        <v>17.899999999999999</v>
      </c>
      <c r="BG387" s="197">
        <v>5</v>
      </c>
      <c r="BH387" s="197">
        <v>9</v>
      </c>
      <c r="BI387" s="197">
        <v>4.0999999999999996</v>
      </c>
      <c r="BJ387" s="197">
        <v>3.9</v>
      </c>
      <c r="BK387" s="197">
        <v>5.9</v>
      </c>
      <c r="BL387" s="197">
        <v>4.2</v>
      </c>
      <c r="BM387" s="197">
        <v>16</v>
      </c>
      <c r="BN387" s="197">
        <v>2</v>
      </c>
      <c r="BO387" s="197">
        <v>92</v>
      </c>
      <c r="BP387" s="197">
        <v>97</v>
      </c>
      <c r="BQ387" s="197">
        <v>0</v>
      </c>
      <c r="BR387" s="197">
        <v>76</v>
      </c>
      <c r="BS387" s="197">
        <v>115</v>
      </c>
      <c r="BT387" s="197">
        <v>56</v>
      </c>
      <c r="BU387" s="197">
        <v>195.4</v>
      </c>
      <c r="BV387" s="197">
        <v>30.8</v>
      </c>
      <c r="BW387" s="197">
        <v>2.7</v>
      </c>
      <c r="BX387" s="197">
        <v>3.5</v>
      </c>
      <c r="BY387" s="197">
        <v>51.9</v>
      </c>
      <c r="BZ387" s="197">
        <v>99.6</v>
      </c>
      <c r="CA387" s="197">
        <v>51.9</v>
      </c>
      <c r="CB387" s="197">
        <v>100</v>
      </c>
      <c r="CC387" s="197"/>
      <c r="CD387" s="197"/>
      <c r="CE387" s="197"/>
      <c r="CF387" s="197"/>
      <c r="CG387" s="197"/>
      <c r="CH387" s="197" t="s">
        <v>1765</v>
      </c>
      <c r="CI387" s="207" t="s">
        <v>129</v>
      </c>
      <c r="CJ387" s="207" t="s">
        <v>129</v>
      </c>
      <c r="CK387" s="207" t="s">
        <v>129</v>
      </c>
    </row>
    <row r="388" spans="1:89" x14ac:dyDescent="0.2">
      <c r="A388" s="196">
        <v>394</v>
      </c>
      <c r="B388" s="197">
        <v>394</v>
      </c>
      <c r="C388" s="197" t="s">
        <v>1710</v>
      </c>
      <c r="D388" s="202" t="s">
        <v>1711</v>
      </c>
      <c r="E388" s="197">
        <v>4</v>
      </c>
      <c r="F388" s="199" t="s">
        <v>110</v>
      </c>
      <c r="G388" s="199" t="s">
        <v>111</v>
      </c>
      <c r="H388" s="197"/>
      <c r="I388" s="200" t="s">
        <v>1752</v>
      </c>
      <c r="J388" s="200" t="s">
        <v>96</v>
      </c>
      <c r="K388" s="200" t="s">
        <v>337</v>
      </c>
      <c r="L388" s="200" t="s">
        <v>337</v>
      </c>
      <c r="M388" s="200" t="s">
        <v>337</v>
      </c>
      <c r="N388" s="200" t="s">
        <v>337</v>
      </c>
      <c r="O388" s="200" t="s">
        <v>337</v>
      </c>
      <c r="P388" s="201">
        <v>44466</v>
      </c>
      <c r="Q388" s="201" t="s">
        <v>88</v>
      </c>
      <c r="R388" s="198" t="s">
        <v>1712</v>
      </c>
      <c r="S388" s="202">
        <v>4</v>
      </c>
      <c r="T388" s="197" t="s">
        <v>90</v>
      </c>
      <c r="U388" s="197">
        <v>107</v>
      </c>
      <c r="V388" s="197">
        <v>15</v>
      </c>
      <c r="W388" s="197">
        <v>13.1</v>
      </c>
      <c r="X388" s="197"/>
      <c r="Y388" s="197"/>
      <c r="Z388" s="203">
        <v>0.85416666666666663</v>
      </c>
      <c r="AA388" s="203">
        <v>0.27083333333333331</v>
      </c>
      <c r="AB388" s="204">
        <v>599.79999999999995</v>
      </c>
      <c r="AC388" s="197">
        <v>496</v>
      </c>
      <c r="AD388" s="197">
        <v>83</v>
      </c>
      <c r="AE388" s="197">
        <v>103.8</v>
      </c>
      <c r="AF388" s="197"/>
      <c r="AG388" s="197">
        <v>71.8</v>
      </c>
      <c r="AH388" s="197">
        <v>242.3</v>
      </c>
      <c r="AI388" s="197">
        <v>17.3</v>
      </c>
      <c r="AJ388" s="197">
        <v>11.4</v>
      </c>
      <c r="AK388" s="197">
        <v>44.7</v>
      </c>
      <c r="AL388" s="197">
        <v>24.4</v>
      </c>
      <c r="AM388" s="197">
        <v>19.600000000000001</v>
      </c>
      <c r="AN388" s="197">
        <v>69</v>
      </c>
      <c r="AO388" s="197">
        <v>26</v>
      </c>
      <c r="AP388" s="197">
        <v>2.6</v>
      </c>
      <c r="AQ388" s="197">
        <v>198</v>
      </c>
      <c r="AR388" s="197">
        <v>24</v>
      </c>
      <c r="AS388" s="197"/>
      <c r="AT388" s="197"/>
      <c r="AU388" s="197"/>
      <c r="AV388" s="197"/>
      <c r="AW388" s="197">
        <v>85</v>
      </c>
      <c r="AX388" s="197">
        <v>10.199999999999999</v>
      </c>
      <c r="AY388" s="197">
        <v>7.1</v>
      </c>
      <c r="AZ388" s="197">
        <v>10</v>
      </c>
      <c r="BA388" s="197">
        <v>0</v>
      </c>
      <c r="BB388" s="197">
        <v>4</v>
      </c>
      <c r="BC388" s="197">
        <v>23</v>
      </c>
      <c r="BD388" s="197">
        <v>37</v>
      </c>
      <c r="BE388" s="197">
        <v>15.5</v>
      </c>
      <c r="BF388" s="197">
        <v>17.100000000000001</v>
      </c>
      <c r="BG388" s="197">
        <v>4.5</v>
      </c>
      <c r="BH388" s="197">
        <v>7.4</v>
      </c>
      <c r="BI388" s="197">
        <v>3.8</v>
      </c>
      <c r="BJ388" s="197">
        <v>5.9</v>
      </c>
      <c r="BK388" s="197">
        <v>4</v>
      </c>
      <c r="BL388" s="197">
        <v>3.8</v>
      </c>
      <c r="BM388" s="197">
        <v>15</v>
      </c>
      <c r="BN388" s="197">
        <v>1.8</v>
      </c>
      <c r="BO388" s="197">
        <v>67</v>
      </c>
      <c r="BP388" s="197">
        <v>97.3</v>
      </c>
      <c r="BQ388" s="197">
        <v>0.9</v>
      </c>
      <c r="BR388" s="197">
        <v>81</v>
      </c>
      <c r="BS388" s="197">
        <v>143</v>
      </c>
      <c r="BT388" s="197">
        <v>57</v>
      </c>
      <c r="BU388" s="197">
        <v>1.3</v>
      </c>
      <c r="BV388" s="197">
        <v>94.4</v>
      </c>
      <c r="BW388" s="197">
        <v>4.9000000000000004</v>
      </c>
      <c r="BX388" s="197">
        <v>4.5999999999999996</v>
      </c>
      <c r="BY388" s="197">
        <v>71</v>
      </c>
      <c r="BZ388" s="197">
        <v>96.9</v>
      </c>
      <c r="CA388" s="197">
        <v>71</v>
      </c>
      <c r="CB388" s="197">
        <v>100</v>
      </c>
      <c r="CC388" s="197"/>
      <c r="CD388" s="197"/>
      <c r="CE388" s="197"/>
      <c r="CF388" s="197"/>
      <c r="CG388" s="197"/>
      <c r="CH388" s="197"/>
      <c r="CI388" s="207" t="s">
        <v>129</v>
      </c>
      <c r="CJ388" s="207" t="s">
        <v>129</v>
      </c>
      <c r="CK388" s="207" t="s">
        <v>129</v>
      </c>
    </row>
    <row r="389" spans="1:89" x14ac:dyDescent="0.2">
      <c r="A389" s="196">
        <v>395</v>
      </c>
      <c r="B389" s="197">
        <v>395</v>
      </c>
      <c r="C389" s="197" t="s">
        <v>1457</v>
      </c>
      <c r="D389" s="202" t="s">
        <v>1458</v>
      </c>
      <c r="E389" s="197">
        <v>8</v>
      </c>
      <c r="F389" s="199" t="s">
        <v>110</v>
      </c>
      <c r="G389" s="199" t="s">
        <v>111</v>
      </c>
      <c r="H389" s="197"/>
      <c r="I389" s="200" t="s">
        <v>228</v>
      </c>
      <c r="J389" s="200" t="s">
        <v>93</v>
      </c>
      <c r="K389" s="200" t="s">
        <v>337</v>
      </c>
      <c r="L389" s="200" t="s">
        <v>337</v>
      </c>
      <c r="M389" s="200" t="s">
        <v>337</v>
      </c>
      <c r="N389" s="200" t="s">
        <v>337</v>
      </c>
      <c r="O389" s="200" t="s">
        <v>337</v>
      </c>
      <c r="P389" s="201">
        <v>44467</v>
      </c>
      <c r="Q389" s="201" t="s">
        <v>88</v>
      </c>
      <c r="R389" s="198" t="s">
        <v>1459</v>
      </c>
      <c r="S389" s="202">
        <v>8</v>
      </c>
      <c r="T389" s="197" t="s">
        <v>90</v>
      </c>
      <c r="U389" s="197">
        <v>134</v>
      </c>
      <c r="V389" s="197">
        <v>34</v>
      </c>
      <c r="W389" s="197">
        <v>18.899999999999999</v>
      </c>
      <c r="X389" s="197"/>
      <c r="Y389" s="197"/>
      <c r="Z389" s="203">
        <v>0.88888888888888884</v>
      </c>
      <c r="AA389" s="203">
        <v>0.37916666666666665</v>
      </c>
      <c r="AB389" s="204">
        <v>695</v>
      </c>
      <c r="AC389" s="197">
        <v>670</v>
      </c>
      <c r="AD389" s="197">
        <v>96</v>
      </c>
      <c r="AE389" s="197">
        <v>25</v>
      </c>
      <c r="AF389" s="197"/>
      <c r="AG389" s="197">
        <v>10.7</v>
      </c>
      <c r="AH389" s="197">
        <v>77.5</v>
      </c>
      <c r="AI389" s="197">
        <v>5.0999999999999996</v>
      </c>
      <c r="AJ389" s="197">
        <v>1.3</v>
      </c>
      <c r="AK389" s="197">
        <v>61.5</v>
      </c>
      <c r="AL389" s="197">
        <v>17.5</v>
      </c>
      <c r="AM389" s="197">
        <v>19.600000000000001</v>
      </c>
      <c r="AN389" s="197">
        <v>74</v>
      </c>
      <c r="AO389" s="197">
        <v>37</v>
      </c>
      <c r="AP389" s="197">
        <v>3.2</v>
      </c>
      <c r="AQ389" s="197">
        <v>124</v>
      </c>
      <c r="AR389" s="197">
        <v>11.1</v>
      </c>
      <c r="AS389" s="197"/>
      <c r="AT389" s="197"/>
      <c r="AU389" s="197"/>
      <c r="AV389" s="197"/>
      <c r="AW389" s="197">
        <v>10</v>
      </c>
      <c r="AX389" s="197">
        <v>0.9</v>
      </c>
      <c r="AY389" s="197">
        <v>0.5</v>
      </c>
      <c r="AZ389" s="197">
        <v>1</v>
      </c>
      <c r="BA389" s="197">
        <v>0</v>
      </c>
      <c r="BB389" s="197">
        <v>2</v>
      </c>
      <c r="BC389" s="197">
        <v>36</v>
      </c>
      <c r="BD389" s="197">
        <v>39</v>
      </c>
      <c r="BE389" s="197">
        <v>8.8000000000000007</v>
      </c>
      <c r="BF389" s="197">
        <v>15.4</v>
      </c>
      <c r="BG389" s="197">
        <v>3.5</v>
      </c>
      <c r="BH389" s="197">
        <v>4.5999999999999996</v>
      </c>
      <c r="BI389" s="197">
        <v>3.2</v>
      </c>
      <c r="BJ389" s="197">
        <v>3.7</v>
      </c>
      <c r="BK389" s="197">
        <v>2.4</v>
      </c>
      <c r="BL389" s="197">
        <v>3.1</v>
      </c>
      <c r="BM389" s="197">
        <v>5</v>
      </c>
      <c r="BN389" s="197">
        <v>0.4</v>
      </c>
      <c r="BO389" s="197">
        <v>93</v>
      </c>
      <c r="BP389" s="197">
        <v>96.7</v>
      </c>
      <c r="BQ389" s="197">
        <v>0</v>
      </c>
      <c r="BR389" s="197">
        <v>80</v>
      </c>
      <c r="BS389" s="197">
        <v>126</v>
      </c>
      <c r="BT389" s="197">
        <v>57</v>
      </c>
      <c r="BU389" s="197">
        <v>21.6</v>
      </c>
      <c r="BV389" s="197">
        <v>37.4</v>
      </c>
      <c r="BW389" s="197">
        <v>3.7</v>
      </c>
      <c r="BX389" s="197">
        <v>3.4</v>
      </c>
      <c r="BY389" s="197">
        <v>95.5</v>
      </c>
      <c r="BZ389" s="197">
        <v>100</v>
      </c>
      <c r="CA389" s="197">
        <v>95.5</v>
      </c>
      <c r="CB389" s="197">
        <v>100</v>
      </c>
      <c r="CC389" s="197"/>
      <c r="CD389" s="197"/>
      <c r="CE389" s="197"/>
      <c r="CF389" s="197"/>
      <c r="CG389" s="197"/>
      <c r="CH389" s="197"/>
      <c r="CI389" s="207">
        <v>10</v>
      </c>
      <c r="CJ389" s="207">
        <v>10</v>
      </c>
      <c r="CK389" s="207">
        <v>5</v>
      </c>
    </row>
    <row r="390" spans="1:89" x14ac:dyDescent="0.2">
      <c r="A390" s="196">
        <v>396</v>
      </c>
      <c r="B390" s="197">
        <v>396</v>
      </c>
      <c r="C390" s="197" t="s">
        <v>1568</v>
      </c>
      <c r="D390" s="202" t="s">
        <v>1569</v>
      </c>
      <c r="E390" s="197">
        <v>9</v>
      </c>
      <c r="F390" s="199" t="s">
        <v>110</v>
      </c>
      <c r="G390" s="199" t="s">
        <v>111</v>
      </c>
      <c r="H390" s="197"/>
      <c r="I390" s="200" t="s">
        <v>96</v>
      </c>
      <c r="J390" s="200" t="s">
        <v>1752</v>
      </c>
      <c r="K390" s="200" t="s">
        <v>93</v>
      </c>
      <c r="L390" s="200" t="s">
        <v>95</v>
      </c>
      <c r="M390" s="200" t="s">
        <v>337</v>
      </c>
      <c r="N390" s="200" t="s">
        <v>337</v>
      </c>
      <c r="O390" s="200" t="s">
        <v>337</v>
      </c>
      <c r="P390" s="201">
        <v>44470</v>
      </c>
      <c r="Q390" s="201" t="s">
        <v>88</v>
      </c>
      <c r="R390" s="198" t="s">
        <v>1570</v>
      </c>
      <c r="S390" s="202">
        <v>9</v>
      </c>
      <c r="T390" s="197" t="s">
        <v>98</v>
      </c>
      <c r="U390" s="197">
        <v>137</v>
      </c>
      <c r="V390" s="197">
        <v>30</v>
      </c>
      <c r="W390" s="197">
        <v>16</v>
      </c>
      <c r="X390" s="197"/>
      <c r="Y390" s="197"/>
      <c r="Z390" s="203">
        <v>0.87430555555555556</v>
      </c>
      <c r="AA390" s="203">
        <v>0.32500000000000001</v>
      </c>
      <c r="AB390" s="204">
        <v>608.5</v>
      </c>
      <c r="AC390" s="197">
        <v>566.5</v>
      </c>
      <c r="AD390" s="197">
        <v>93</v>
      </c>
      <c r="AE390" s="197">
        <v>42</v>
      </c>
      <c r="AF390" s="197"/>
      <c r="AG390" s="197">
        <v>40</v>
      </c>
      <c r="AH390" s="197">
        <v>64.5</v>
      </c>
      <c r="AI390" s="197">
        <v>12.6</v>
      </c>
      <c r="AJ390" s="197">
        <v>4</v>
      </c>
      <c r="AK390" s="197">
        <v>52.6</v>
      </c>
      <c r="AL390" s="197">
        <v>17.5</v>
      </c>
      <c r="AM390" s="197">
        <v>25.9</v>
      </c>
      <c r="AN390" s="197">
        <v>78</v>
      </c>
      <c r="AO390" s="197">
        <v>25</v>
      </c>
      <c r="AP390" s="197">
        <v>2.5</v>
      </c>
      <c r="AQ390" s="197">
        <v>105</v>
      </c>
      <c r="AR390" s="197">
        <v>11.1</v>
      </c>
      <c r="AS390" s="197"/>
      <c r="AT390" s="197"/>
      <c r="AU390" s="197"/>
      <c r="AV390" s="197"/>
      <c r="AW390" s="197">
        <v>134</v>
      </c>
      <c r="AX390" s="197">
        <v>14</v>
      </c>
      <c r="AY390" s="197">
        <v>3.4</v>
      </c>
      <c r="AZ390" s="197">
        <v>2</v>
      </c>
      <c r="BA390" s="197">
        <v>0</v>
      </c>
      <c r="BB390" s="197">
        <v>1</v>
      </c>
      <c r="BC390" s="197">
        <v>20</v>
      </c>
      <c r="BD390" s="197">
        <v>23</v>
      </c>
      <c r="BE390" s="197">
        <v>13.8</v>
      </c>
      <c r="BF390" s="197">
        <v>19</v>
      </c>
      <c r="BG390" s="197">
        <v>2.4</v>
      </c>
      <c r="BH390" s="197">
        <v>8.6</v>
      </c>
      <c r="BI390" s="197">
        <v>0.3</v>
      </c>
      <c r="BJ390" s="197">
        <v>1.2</v>
      </c>
      <c r="BK390" s="197">
        <v>3.1</v>
      </c>
      <c r="BL390" s="197">
        <v>2</v>
      </c>
      <c r="BM390" s="197">
        <v>3</v>
      </c>
      <c r="BN390" s="197">
        <v>0.3</v>
      </c>
      <c r="BO390" s="197">
        <v>74</v>
      </c>
      <c r="BP390" s="197">
        <v>97.6</v>
      </c>
      <c r="BQ390" s="197">
        <v>0.1</v>
      </c>
      <c r="BR390" s="197">
        <v>64</v>
      </c>
      <c r="BS390" s="197">
        <v>131</v>
      </c>
      <c r="BT390" s="197">
        <v>45</v>
      </c>
      <c r="BU390" s="197">
        <v>0.5</v>
      </c>
      <c r="BV390" s="197">
        <v>33.299999999999997</v>
      </c>
      <c r="BW390" s="197">
        <v>13.4</v>
      </c>
      <c r="BX390" s="197">
        <v>3</v>
      </c>
      <c r="BY390" s="197">
        <v>40</v>
      </c>
      <c r="BZ390" s="197">
        <v>88.2</v>
      </c>
      <c r="CA390" s="197">
        <v>40</v>
      </c>
      <c r="CB390" s="197">
        <v>100</v>
      </c>
      <c r="CC390" s="197" t="s">
        <v>77</v>
      </c>
      <c r="CD390" s="197"/>
      <c r="CE390" s="197" t="s">
        <v>79</v>
      </c>
      <c r="CF390" s="208" t="s">
        <v>1892</v>
      </c>
      <c r="CG390" s="197"/>
      <c r="CH390" s="197"/>
      <c r="CI390" s="207" t="s">
        <v>129</v>
      </c>
      <c r="CJ390" s="207" t="s">
        <v>129</v>
      </c>
      <c r="CK390" s="207" t="s">
        <v>129</v>
      </c>
    </row>
    <row r="391" spans="1:89" x14ac:dyDescent="0.2">
      <c r="A391" s="196">
        <v>397</v>
      </c>
      <c r="B391" s="197">
        <v>397</v>
      </c>
      <c r="C391" s="197" t="s">
        <v>650</v>
      </c>
      <c r="D391" s="202" t="s">
        <v>651</v>
      </c>
      <c r="E391" s="197">
        <v>9</v>
      </c>
      <c r="F391" s="199" t="s">
        <v>110</v>
      </c>
      <c r="G391" s="199" t="s">
        <v>111</v>
      </c>
      <c r="H391" s="197" t="s">
        <v>1766</v>
      </c>
      <c r="I391" s="200" t="s">
        <v>96</v>
      </c>
      <c r="J391" s="200" t="s">
        <v>337</v>
      </c>
      <c r="K391" s="200" t="s">
        <v>337</v>
      </c>
      <c r="L391" s="200" t="s">
        <v>337</v>
      </c>
      <c r="M391" s="200" t="s">
        <v>337</v>
      </c>
      <c r="N391" s="200" t="s">
        <v>337</v>
      </c>
      <c r="O391" s="200" t="s">
        <v>337</v>
      </c>
      <c r="P391" s="201">
        <v>44470</v>
      </c>
      <c r="Q391" s="201" t="s">
        <v>88</v>
      </c>
      <c r="R391" s="198" t="s">
        <v>1456</v>
      </c>
      <c r="S391" s="202">
        <v>9</v>
      </c>
      <c r="T391" s="197" t="s">
        <v>98</v>
      </c>
      <c r="U391" s="197">
        <v>137</v>
      </c>
      <c r="V391" s="197">
        <v>25</v>
      </c>
      <c r="W391" s="197">
        <v>13.3</v>
      </c>
      <c r="X391" s="197"/>
      <c r="Y391" s="197"/>
      <c r="Z391" s="203">
        <v>0.83472222222222225</v>
      </c>
      <c r="AA391" s="203">
        <v>0.34236111111111112</v>
      </c>
      <c r="AB391" s="204">
        <v>702.7</v>
      </c>
      <c r="AC391" s="197">
        <v>665.7</v>
      </c>
      <c r="AD391" s="197">
        <v>95</v>
      </c>
      <c r="AE391" s="197">
        <v>37</v>
      </c>
      <c r="AF391" s="197"/>
      <c r="AG391" s="197">
        <v>27.8</v>
      </c>
      <c r="AH391" s="197">
        <v>91.5</v>
      </c>
      <c r="AI391" s="197">
        <v>8.9</v>
      </c>
      <c r="AJ391" s="197">
        <v>8.8000000000000007</v>
      </c>
      <c r="AK391" s="197">
        <v>46.1</v>
      </c>
      <c r="AL391" s="197">
        <v>19</v>
      </c>
      <c r="AM391" s="197">
        <v>26.1</v>
      </c>
      <c r="AN391" s="197">
        <v>90</v>
      </c>
      <c r="AO391" s="197">
        <v>35</v>
      </c>
      <c r="AP391" s="197">
        <v>3</v>
      </c>
      <c r="AQ391" s="197">
        <v>95</v>
      </c>
      <c r="AR391" s="197">
        <v>8.6</v>
      </c>
      <c r="AS391" s="197"/>
      <c r="AT391" s="197"/>
      <c r="AU391" s="197"/>
      <c r="AV391" s="197"/>
      <c r="AW391" s="197">
        <v>7</v>
      </c>
      <c r="AX391" s="197">
        <v>0.3</v>
      </c>
      <c r="AY391" s="197">
        <v>0</v>
      </c>
      <c r="AZ391" s="197">
        <v>4</v>
      </c>
      <c r="BA391" s="197">
        <v>1</v>
      </c>
      <c r="BB391" s="197">
        <v>5</v>
      </c>
      <c r="BC391" s="197">
        <v>29</v>
      </c>
      <c r="BD391" s="197">
        <v>39</v>
      </c>
      <c r="BE391" s="197">
        <v>13.5</v>
      </c>
      <c r="BF391" s="197">
        <v>19.7</v>
      </c>
      <c r="BG391" s="197">
        <v>3.5</v>
      </c>
      <c r="BH391" s="197">
        <v>1.4</v>
      </c>
      <c r="BI391" s="197">
        <v>4.3</v>
      </c>
      <c r="BJ391" s="197">
        <v>2.5</v>
      </c>
      <c r="BK391" s="197">
        <v>4.3</v>
      </c>
      <c r="BL391" s="197">
        <v>2.9</v>
      </c>
      <c r="BM391" s="197">
        <v>5</v>
      </c>
      <c r="BN391" s="197">
        <v>0.5</v>
      </c>
      <c r="BO391" s="197">
        <v>94</v>
      </c>
      <c r="BP391" s="197">
        <v>97.2</v>
      </c>
      <c r="BQ391" s="197">
        <v>0</v>
      </c>
      <c r="BR391" s="197">
        <v>61</v>
      </c>
      <c r="BS391" s="197">
        <v>106</v>
      </c>
      <c r="BT391" s="197">
        <v>41</v>
      </c>
      <c r="BU391" s="197">
        <v>85.7</v>
      </c>
      <c r="BV391" s="197">
        <v>46.2</v>
      </c>
      <c r="BW391" s="197">
        <v>8.4</v>
      </c>
      <c r="BX391" s="197">
        <v>2.4</v>
      </c>
      <c r="BY391" s="197">
        <v>96.2</v>
      </c>
      <c r="BZ391" s="197">
        <v>96.2</v>
      </c>
      <c r="CA391" s="197">
        <v>100</v>
      </c>
      <c r="CB391" s="197">
        <v>100</v>
      </c>
      <c r="CC391" s="197"/>
      <c r="CD391" s="197"/>
      <c r="CE391" s="197"/>
      <c r="CF391" s="197"/>
      <c r="CG391" s="197"/>
      <c r="CH391" s="197"/>
      <c r="CI391" s="207">
        <v>10</v>
      </c>
      <c r="CJ391" s="207">
        <v>9</v>
      </c>
      <c r="CK391" s="207">
        <v>0</v>
      </c>
    </row>
    <row r="392" spans="1:89" x14ac:dyDescent="0.2">
      <c r="A392" s="196">
        <v>398</v>
      </c>
      <c r="B392" s="197">
        <v>398</v>
      </c>
      <c r="C392" s="197" t="s">
        <v>1510</v>
      </c>
      <c r="D392" s="202" t="s">
        <v>1511</v>
      </c>
      <c r="E392" s="197">
        <v>16</v>
      </c>
      <c r="F392" s="199" t="s">
        <v>110</v>
      </c>
      <c r="G392" s="199" t="s">
        <v>111</v>
      </c>
      <c r="H392" s="197" t="s">
        <v>1768</v>
      </c>
      <c r="I392" s="200" t="s">
        <v>93</v>
      </c>
      <c r="J392" s="200" t="s">
        <v>337</v>
      </c>
      <c r="K392" s="200" t="s">
        <v>337</v>
      </c>
      <c r="L392" s="200" t="s">
        <v>337</v>
      </c>
      <c r="M392" s="200" t="s">
        <v>337</v>
      </c>
      <c r="N392" s="200" t="s">
        <v>337</v>
      </c>
      <c r="O392" s="200" t="s">
        <v>337</v>
      </c>
      <c r="P392" s="201">
        <v>44475</v>
      </c>
      <c r="Q392" s="201" t="s">
        <v>88</v>
      </c>
      <c r="R392" s="198" t="s">
        <v>1512</v>
      </c>
      <c r="S392" s="202">
        <v>16</v>
      </c>
      <c r="T392" s="197" t="s">
        <v>98</v>
      </c>
      <c r="U392" s="197">
        <v>175</v>
      </c>
      <c r="V392" s="197">
        <v>53</v>
      </c>
      <c r="W392" s="197">
        <v>17.3</v>
      </c>
      <c r="X392" s="197"/>
      <c r="Y392" s="197"/>
      <c r="Z392" s="203">
        <v>0.9375</v>
      </c>
      <c r="AA392" s="203">
        <v>0.29930555555555555</v>
      </c>
      <c r="AB392" s="204">
        <v>510</v>
      </c>
      <c r="AC392" s="197">
        <v>456.5</v>
      </c>
      <c r="AD392" s="197">
        <v>90</v>
      </c>
      <c r="AE392" s="197">
        <v>53.5</v>
      </c>
      <c r="AF392" s="197"/>
      <c r="AG392" s="197">
        <v>10.7</v>
      </c>
      <c r="AH392" s="197">
        <v>81.5</v>
      </c>
      <c r="AI392" s="197">
        <v>12.3</v>
      </c>
      <c r="AJ392" s="197">
        <v>5</v>
      </c>
      <c r="AK392" s="197">
        <v>60.5</v>
      </c>
      <c r="AL392" s="197">
        <v>15.6</v>
      </c>
      <c r="AM392" s="197">
        <v>18.899999999999999</v>
      </c>
      <c r="AN392" s="197">
        <v>92</v>
      </c>
      <c r="AO392" s="197">
        <v>27</v>
      </c>
      <c r="AP392" s="197">
        <v>3.2</v>
      </c>
      <c r="AQ392" s="197">
        <v>65</v>
      </c>
      <c r="AR392" s="197">
        <v>8.5</v>
      </c>
      <c r="AS392" s="197"/>
      <c r="AT392" s="197"/>
      <c r="AU392" s="197"/>
      <c r="AV392" s="197"/>
      <c r="AW392" s="197">
        <v>8</v>
      </c>
      <c r="AX392" s="197">
        <v>1.1000000000000001</v>
      </c>
      <c r="AY392" s="197">
        <v>0.1</v>
      </c>
      <c r="AZ392" s="197">
        <v>7</v>
      </c>
      <c r="BA392" s="197">
        <v>0</v>
      </c>
      <c r="BB392" s="197">
        <v>2</v>
      </c>
      <c r="BC392" s="197">
        <v>19</v>
      </c>
      <c r="BD392" s="197">
        <v>28</v>
      </c>
      <c r="BE392" s="197">
        <v>18.8</v>
      </c>
      <c r="BF392" s="197">
        <v>27.5</v>
      </c>
      <c r="BG392" s="197">
        <v>3.7</v>
      </c>
      <c r="BH392" s="197">
        <v>10.4</v>
      </c>
      <c r="BI392" s="197">
        <v>2.1</v>
      </c>
      <c r="BJ392" s="197">
        <v>6.2</v>
      </c>
      <c r="BK392" s="197">
        <v>1.8</v>
      </c>
      <c r="BL392" s="197">
        <v>2.2000000000000002</v>
      </c>
      <c r="BM392" s="197">
        <v>15</v>
      </c>
      <c r="BN392" s="197">
        <v>2</v>
      </c>
      <c r="BO392" s="197">
        <v>90</v>
      </c>
      <c r="BP392" s="197">
        <v>95.8</v>
      </c>
      <c r="BQ392" s="197">
        <v>0</v>
      </c>
      <c r="BR392" s="197">
        <v>53</v>
      </c>
      <c r="BS392" s="197">
        <v>86</v>
      </c>
      <c r="BT392" s="197">
        <v>44</v>
      </c>
      <c r="BU392" s="197">
        <v>68</v>
      </c>
      <c r="BV392" s="197">
        <v>44.4</v>
      </c>
      <c r="BW392" s="197">
        <v>4.9000000000000004</v>
      </c>
      <c r="BX392" s="197">
        <v>3.3</v>
      </c>
      <c r="BY392" s="197">
        <v>99.8</v>
      </c>
      <c r="BZ392" s="197">
        <v>99.8</v>
      </c>
      <c r="CA392" s="197">
        <v>100</v>
      </c>
      <c r="CB392" s="197">
        <v>100</v>
      </c>
      <c r="CC392" s="197"/>
      <c r="CD392" s="197"/>
      <c r="CE392" s="197"/>
      <c r="CF392" s="197"/>
      <c r="CG392" s="197"/>
      <c r="CH392" s="197"/>
      <c r="CI392" s="207">
        <v>9</v>
      </c>
      <c r="CJ392" s="207">
        <v>10</v>
      </c>
      <c r="CK392" s="207">
        <v>0</v>
      </c>
    </row>
    <row r="393" spans="1:89" x14ac:dyDescent="0.2">
      <c r="A393" s="196">
        <v>399</v>
      </c>
      <c r="B393" s="197">
        <v>399</v>
      </c>
      <c r="C393" s="197" t="s">
        <v>1516</v>
      </c>
      <c r="D393" s="202" t="s">
        <v>1517</v>
      </c>
      <c r="E393" s="197">
        <v>3</v>
      </c>
      <c r="F393" s="199" t="s">
        <v>110</v>
      </c>
      <c r="G393" s="199" t="s">
        <v>111</v>
      </c>
      <c r="H393" s="197"/>
      <c r="I393" s="200" t="s">
        <v>94</v>
      </c>
      <c r="J393" s="200" t="s">
        <v>96</v>
      </c>
      <c r="K393" s="200" t="s">
        <v>337</v>
      </c>
      <c r="L393" s="200" t="s">
        <v>337</v>
      </c>
      <c r="M393" s="200" t="s">
        <v>337</v>
      </c>
      <c r="N393" s="200" t="s">
        <v>337</v>
      </c>
      <c r="O393" s="200" t="s">
        <v>337</v>
      </c>
      <c r="P393" s="201">
        <v>44477</v>
      </c>
      <c r="Q393" s="201" t="s">
        <v>88</v>
      </c>
      <c r="R393" s="198" t="s">
        <v>1518</v>
      </c>
      <c r="S393" s="202">
        <v>3</v>
      </c>
      <c r="T393" s="197" t="s">
        <v>98</v>
      </c>
      <c r="U393" s="197">
        <v>100</v>
      </c>
      <c r="V393" s="197">
        <v>13</v>
      </c>
      <c r="W393" s="197">
        <v>13</v>
      </c>
      <c r="X393" s="197"/>
      <c r="Y393" s="197"/>
      <c r="Z393" s="203">
        <v>0.92361111111111116</v>
      </c>
      <c r="AA393" s="203">
        <v>0.32013888888888892</v>
      </c>
      <c r="AB393" s="204">
        <v>565.70000000000005</v>
      </c>
      <c r="AC393" s="197">
        <v>453.2</v>
      </c>
      <c r="AD393" s="197">
        <v>80</v>
      </c>
      <c r="AE393" s="197">
        <v>112.5</v>
      </c>
      <c r="AF393" s="197"/>
      <c r="AG393" s="197">
        <v>5.2</v>
      </c>
      <c r="AH393" s="197">
        <v>85.5</v>
      </c>
      <c r="AI393" s="197">
        <v>20.6</v>
      </c>
      <c r="AJ393" s="197">
        <v>16</v>
      </c>
      <c r="AK393" s="197">
        <v>32.700000000000003</v>
      </c>
      <c r="AL393" s="197">
        <v>17.7</v>
      </c>
      <c r="AM393" s="197">
        <v>33.700000000000003</v>
      </c>
      <c r="AN393" s="197">
        <v>62</v>
      </c>
      <c r="AO393" s="197">
        <v>26</v>
      </c>
      <c r="AP393" s="197">
        <v>2.8</v>
      </c>
      <c r="AQ393" s="197">
        <v>130</v>
      </c>
      <c r="AR393" s="197">
        <v>17.2</v>
      </c>
      <c r="AS393" s="197"/>
      <c r="AT393" s="197"/>
      <c r="AU393" s="197"/>
      <c r="AV393" s="197"/>
      <c r="AW393" s="197">
        <v>35</v>
      </c>
      <c r="AX393" s="197">
        <v>3.4</v>
      </c>
      <c r="AY393" s="197">
        <v>0</v>
      </c>
      <c r="AZ393" s="197">
        <v>1</v>
      </c>
      <c r="BA393" s="197">
        <v>0</v>
      </c>
      <c r="BB393" s="197">
        <v>3</v>
      </c>
      <c r="BC393" s="197">
        <v>89</v>
      </c>
      <c r="BD393" s="197">
        <v>93</v>
      </c>
      <c r="BE393" s="197">
        <v>12</v>
      </c>
      <c r="BF393" s="197">
        <v>20.2</v>
      </c>
      <c r="BG393" s="197">
        <v>12.3</v>
      </c>
      <c r="BH393" s="197">
        <v>15.3</v>
      </c>
      <c r="BI393" s="197">
        <v>10.8</v>
      </c>
      <c r="BJ393" s="197">
        <v>10.6</v>
      </c>
      <c r="BK393" s="197">
        <v>19.3</v>
      </c>
      <c r="BL393" s="197">
        <v>10.199999999999999</v>
      </c>
      <c r="BM393" s="197">
        <v>44</v>
      </c>
      <c r="BN393" s="197">
        <v>5.8</v>
      </c>
      <c r="BO393" s="197">
        <v>90</v>
      </c>
      <c r="BP393" s="197">
        <v>97.3</v>
      </c>
      <c r="BQ393" s="197">
        <v>0</v>
      </c>
      <c r="BR393" s="197">
        <v>106</v>
      </c>
      <c r="BS393" s="197">
        <v>141</v>
      </c>
      <c r="BT393" s="197">
        <v>68</v>
      </c>
      <c r="BU393" s="197">
        <v>326.2</v>
      </c>
      <c r="BV393" s="197">
        <v>76.099999999999994</v>
      </c>
      <c r="BW393" s="197">
        <v>3.1</v>
      </c>
      <c r="BX393" s="197">
        <v>3.6</v>
      </c>
      <c r="BY393" s="197">
        <v>47.1</v>
      </c>
      <c r="BZ393" s="197">
        <v>99.8</v>
      </c>
      <c r="CA393" s="197">
        <v>47.1</v>
      </c>
      <c r="CB393" s="197">
        <v>66.2</v>
      </c>
      <c r="CC393" s="197"/>
      <c r="CD393" s="197"/>
      <c r="CE393" s="197"/>
      <c r="CF393" s="197"/>
      <c r="CG393" s="197"/>
      <c r="CH393" s="197"/>
      <c r="CI393" s="207">
        <v>10</v>
      </c>
      <c r="CJ393" s="207">
        <v>10</v>
      </c>
      <c r="CK393" s="207">
        <v>0</v>
      </c>
    </row>
    <row r="394" spans="1:89" x14ac:dyDescent="0.2">
      <c r="A394" s="196">
        <v>400</v>
      </c>
      <c r="B394" s="197">
        <v>400</v>
      </c>
      <c r="C394" s="197" t="s">
        <v>1513</v>
      </c>
      <c r="D394" s="202" t="s">
        <v>1514</v>
      </c>
      <c r="E394" s="197">
        <v>5</v>
      </c>
      <c r="F394" s="199" t="s">
        <v>110</v>
      </c>
      <c r="G394" s="199" t="s">
        <v>111</v>
      </c>
      <c r="H394" s="197"/>
      <c r="I394" s="200" t="s">
        <v>139</v>
      </c>
      <c r="J394" s="200" t="s">
        <v>1752</v>
      </c>
      <c r="K394" s="200" t="s">
        <v>96</v>
      </c>
      <c r="L394" s="200" t="s">
        <v>87</v>
      </c>
      <c r="M394" s="200" t="s">
        <v>337</v>
      </c>
      <c r="N394" s="200" t="s">
        <v>337</v>
      </c>
      <c r="O394" s="200" t="s">
        <v>337</v>
      </c>
      <c r="P394" s="201">
        <v>44477</v>
      </c>
      <c r="Q394" s="201" t="s">
        <v>88</v>
      </c>
      <c r="R394" s="198" t="s">
        <v>1515</v>
      </c>
      <c r="S394" s="202">
        <v>5</v>
      </c>
      <c r="T394" s="197" t="s">
        <v>98</v>
      </c>
      <c r="U394" s="197">
        <v>103</v>
      </c>
      <c r="V394" s="197">
        <v>16</v>
      </c>
      <c r="W394" s="197">
        <v>15.1</v>
      </c>
      <c r="X394" s="197"/>
      <c r="Y394" s="197"/>
      <c r="Z394" s="203">
        <v>0.90555555555555556</v>
      </c>
      <c r="AA394" s="203">
        <v>0.33749999999999997</v>
      </c>
      <c r="AB394" s="204">
        <v>621.5</v>
      </c>
      <c r="AC394" s="197">
        <v>534.5</v>
      </c>
      <c r="AD394" s="197">
        <v>86</v>
      </c>
      <c r="AE394" s="197">
        <v>87</v>
      </c>
      <c r="AF394" s="197"/>
      <c r="AG394" s="197">
        <v>10.5</v>
      </c>
      <c r="AH394" s="197">
        <v>78</v>
      </c>
      <c r="AI394" s="197">
        <v>14</v>
      </c>
      <c r="AJ394" s="197">
        <v>3.8</v>
      </c>
      <c r="AK394" s="197">
        <v>50.5</v>
      </c>
      <c r="AL394" s="197">
        <v>22.5</v>
      </c>
      <c r="AM394" s="197">
        <v>23.2</v>
      </c>
      <c r="AN394" s="197">
        <v>81</v>
      </c>
      <c r="AO394" s="197">
        <v>30</v>
      </c>
      <c r="AP394" s="197">
        <v>2.9</v>
      </c>
      <c r="AQ394" s="197">
        <v>101</v>
      </c>
      <c r="AR394" s="197">
        <v>11.3</v>
      </c>
      <c r="AS394" s="197"/>
      <c r="AT394" s="197"/>
      <c r="AU394" s="197"/>
      <c r="AV394" s="197"/>
      <c r="AW394" s="197">
        <v>142</v>
      </c>
      <c r="AX394" s="197">
        <v>15.8</v>
      </c>
      <c r="AY394" s="197">
        <v>3.7</v>
      </c>
      <c r="AZ394" s="197">
        <v>3</v>
      </c>
      <c r="BA394" s="197">
        <v>0</v>
      </c>
      <c r="BB394" s="197">
        <v>2</v>
      </c>
      <c r="BC394" s="197">
        <v>10</v>
      </c>
      <c r="BD394" s="197">
        <v>15</v>
      </c>
      <c r="BE394" s="197">
        <v>12.2</v>
      </c>
      <c r="BF394" s="197">
        <v>11.8</v>
      </c>
      <c r="BG394" s="197">
        <v>1.7</v>
      </c>
      <c r="BH394" s="197">
        <v>4.4000000000000004</v>
      </c>
      <c r="BI394" s="197">
        <v>0.9</v>
      </c>
      <c r="BJ394" s="197">
        <v>1.3</v>
      </c>
      <c r="BK394" s="197">
        <v>2</v>
      </c>
      <c r="BL394" s="197">
        <v>1.2</v>
      </c>
      <c r="BM394" s="197">
        <v>2</v>
      </c>
      <c r="BN394" s="197">
        <v>0.2</v>
      </c>
      <c r="BO394" s="197">
        <v>94</v>
      </c>
      <c r="BP394" s="197">
        <v>97.6</v>
      </c>
      <c r="BQ394" s="197">
        <v>0</v>
      </c>
      <c r="BR394" s="197">
        <v>90</v>
      </c>
      <c r="BS394" s="197">
        <v>120</v>
      </c>
      <c r="BT394" s="197">
        <v>59</v>
      </c>
      <c r="BU394" s="197">
        <v>0.8</v>
      </c>
      <c r="BV394" s="197">
        <v>45.5</v>
      </c>
      <c r="BW394" s="197">
        <v>5.6</v>
      </c>
      <c r="BX394" s="197">
        <v>3</v>
      </c>
      <c r="BY394" s="197">
        <v>52.6</v>
      </c>
      <c r="BZ394" s="197">
        <v>59.4</v>
      </c>
      <c r="CA394" s="197">
        <v>52.6</v>
      </c>
      <c r="CB394" s="197">
        <v>100</v>
      </c>
      <c r="CC394" s="197"/>
      <c r="CD394" s="197"/>
      <c r="CE394" s="197"/>
      <c r="CF394" s="197"/>
      <c r="CG394" s="197"/>
      <c r="CH394" s="197"/>
      <c r="CI394" s="207">
        <v>10</v>
      </c>
      <c r="CJ394" s="207">
        <v>10</v>
      </c>
      <c r="CK394" s="207">
        <v>0</v>
      </c>
    </row>
    <row r="395" spans="1:89" x14ac:dyDescent="0.2">
      <c r="A395" s="196">
        <v>401</v>
      </c>
      <c r="B395" s="197">
        <v>401</v>
      </c>
      <c r="C395" s="197" t="s">
        <v>1519</v>
      </c>
      <c r="D395" s="202" t="s">
        <v>1520</v>
      </c>
      <c r="E395" s="197">
        <v>10</v>
      </c>
      <c r="F395" s="199" t="s">
        <v>110</v>
      </c>
      <c r="G395" s="199" t="s">
        <v>111</v>
      </c>
      <c r="H395" s="197"/>
      <c r="I395" s="200" t="s">
        <v>94</v>
      </c>
      <c r="J395" s="200" t="s">
        <v>87</v>
      </c>
      <c r="K395" s="200" t="s">
        <v>93</v>
      </c>
      <c r="L395" s="200" t="s">
        <v>1752</v>
      </c>
      <c r="M395" s="200" t="s">
        <v>337</v>
      </c>
      <c r="N395" s="200" t="s">
        <v>337</v>
      </c>
      <c r="O395" s="200" t="s">
        <v>337</v>
      </c>
      <c r="P395" s="201">
        <v>44481</v>
      </c>
      <c r="Q395" s="201" t="s">
        <v>88</v>
      </c>
      <c r="R395" s="198" t="s">
        <v>1521</v>
      </c>
      <c r="S395" s="202">
        <v>10</v>
      </c>
      <c r="T395" s="197" t="s">
        <v>98</v>
      </c>
      <c r="U395" s="197">
        <v>135</v>
      </c>
      <c r="V395" s="197">
        <v>32</v>
      </c>
      <c r="W395" s="197">
        <v>17.600000000000001</v>
      </c>
      <c r="X395" s="197"/>
      <c r="Y395" s="197"/>
      <c r="Z395" s="203">
        <v>0.88888888888888884</v>
      </c>
      <c r="AA395" s="203">
        <v>0.31180555555555556</v>
      </c>
      <c r="AB395" s="204">
        <v>600.5</v>
      </c>
      <c r="AC395" s="197">
        <v>571</v>
      </c>
      <c r="AD395" s="197">
        <v>95</v>
      </c>
      <c r="AE395" s="197">
        <v>29.5</v>
      </c>
      <c r="AF395" s="197"/>
      <c r="AG395" s="197">
        <v>8.4</v>
      </c>
      <c r="AH395" s="197">
        <v>87</v>
      </c>
      <c r="AI395" s="197">
        <v>6.2</v>
      </c>
      <c r="AJ395" s="197">
        <v>5.0999999999999996</v>
      </c>
      <c r="AK395" s="197">
        <v>57</v>
      </c>
      <c r="AL395" s="197">
        <v>19.5</v>
      </c>
      <c r="AM395" s="197">
        <v>18.399999999999999</v>
      </c>
      <c r="AN395" s="197">
        <v>102</v>
      </c>
      <c r="AO395" s="197">
        <v>30</v>
      </c>
      <c r="AP395" s="197">
        <v>3</v>
      </c>
      <c r="AQ395" s="197">
        <v>108</v>
      </c>
      <c r="AR395" s="197">
        <v>11.3</v>
      </c>
      <c r="AS395" s="197"/>
      <c r="AT395" s="197"/>
      <c r="AU395" s="197"/>
      <c r="AV395" s="197"/>
      <c r="AW395" s="197">
        <v>52</v>
      </c>
      <c r="AX395" s="197">
        <v>5.5</v>
      </c>
      <c r="AY395" s="197">
        <v>1.1000000000000001</v>
      </c>
      <c r="AZ395" s="197">
        <v>3</v>
      </c>
      <c r="BA395" s="197">
        <v>0</v>
      </c>
      <c r="BB395" s="197">
        <v>5</v>
      </c>
      <c r="BC395" s="197">
        <v>32</v>
      </c>
      <c r="BD395" s="197">
        <v>40</v>
      </c>
      <c r="BE395" s="197">
        <v>14.3</v>
      </c>
      <c r="BF395" s="197">
        <v>18.8</v>
      </c>
      <c r="BG395" s="197">
        <v>4.2</v>
      </c>
      <c r="BH395" s="197">
        <v>4.5999999999999996</v>
      </c>
      <c r="BI395" s="197">
        <v>4.0999999999999996</v>
      </c>
      <c r="BJ395" s="197">
        <v>4.4000000000000004</v>
      </c>
      <c r="BK395" s="197">
        <v>3.7</v>
      </c>
      <c r="BL395" s="197">
        <v>3.4</v>
      </c>
      <c r="BM395" s="197">
        <v>15</v>
      </c>
      <c r="BN395" s="197">
        <v>1.6</v>
      </c>
      <c r="BO395" s="197">
        <v>84</v>
      </c>
      <c r="BP395" s="197">
        <v>97.2</v>
      </c>
      <c r="BQ395" s="197">
        <v>0.1</v>
      </c>
      <c r="BR395" s="197">
        <v>67</v>
      </c>
      <c r="BS395" s="197">
        <v>108</v>
      </c>
      <c r="BT395" s="197">
        <v>52</v>
      </c>
      <c r="BU395" s="197">
        <v>199.9</v>
      </c>
      <c r="BV395" s="197">
        <v>42.8</v>
      </c>
      <c r="BW395" s="197">
        <v>17.899999999999999</v>
      </c>
      <c r="BX395" s="197">
        <v>3.8</v>
      </c>
      <c r="BY395" s="197">
        <v>86.1</v>
      </c>
      <c r="BZ395" s="197">
        <v>95.5</v>
      </c>
      <c r="CA395" s="197">
        <v>86.1</v>
      </c>
      <c r="CB395" s="197">
        <v>97.4</v>
      </c>
      <c r="CC395" s="197"/>
      <c r="CD395" s="197"/>
      <c r="CE395" s="197"/>
      <c r="CF395" s="197"/>
      <c r="CG395" s="197"/>
      <c r="CH395" s="197"/>
      <c r="CI395" s="207">
        <v>10</v>
      </c>
      <c r="CJ395" s="207">
        <v>10</v>
      </c>
      <c r="CK395" s="207">
        <v>0</v>
      </c>
    </row>
    <row r="396" spans="1:89" ht="56" x14ac:dyDescent="0.2">
      <c r="A396" s="196">
        <v>402</v>
      </c>
      <c r="B396" s="197">
        <v>402</v>
      </c>
      <c r="C396" s="197" t="s">
        <v>1522</v>
      </c>
      <c r="D396" s="202" t="s">
        <v>1523</v>
      </c>
      <c r="E396" s="197">
        <v>9</v>
      </c>
      <c r="F396" s="199" t="s">
        <v>110</v>
      </c>
      <c r="G396" s="199" t="s">
        <v>111</v>
      </c>
      <c r="H396" s="197"/>
      <c r="I396" s="200" t="s">
        <v>94</v>
      </c>
      <c r="J396" s="200" t="s">
        <v>337</v>
      </c>
      <c r="K396" s="200" t="s">
        <v>337</v>
      </c>
      <c r="L396" s="200" t="s">
        <v>337</v>
      </c>
      <c r="M396" s="200" t="s">
        <v>337</v>
      </c>
      <c r="N396" s="200" t="s">
        <v>337</v>
      </c>
      <c r="O396" s="200" t="s">
        <v>337</v>
      </c>
      <c r="P396" s="201">
        <v>44481</v>
      </c>
      <c r="Q396" s="201" t="s">
        <v>88</v>
      </c>
      <c r="R396" s="198" t="s">
        <v>1524</v>
      </c>
      <c r="S396" s="202">
        <v>9</v>
      </c>
      <c r="T396" s="197" t="s">
        <v>98</v>
      </c>
      <c r="U396" s="197">
        <v>150</v>
      </c>
      <c r="V396" s="197">
        <v>50</v>
      </c>
      <c r="W396" s="197">
        <v>22.2</v>
      </c>
      <c r="X396" s="197"/>
      <c r="Y396" s="197"/>
      <c r="Z396" s="203">
        <v>0.83333333333333337</v>
      </c>
      <c r="AA396" s="203">
        <v>0.31805555555555554</v>
      </c>
      <c r="AB396" s="204">
        <v>682.7</v>
      </c>
      <c r="AC396" s="197">
        <v>539.5</v>
      </c>
      <c r="AD396" s="197">
        <v>79</v>
      </c>
      <c r="AE396" s="197">
        <v>143.19999999999999</v>
      </c>
      <c r="AF396" s="197"/>
      <c r="AG396" s="197">
        <v>15.8</v>
      </c>
      <c r="AH396" s="197">
        <v>81.5</v>
      </c>
      <c r="AI396" s="197">
        <v>22.8</v>
      </c>
      <c r="AJ396" s="197">
        <v>9.1</v>
      </c>
      <c r="AK396" s="197">
        <v>56.3</v>
      </c>
      <c r="AL396" s="197">
        <v>13.2</v>
      </c>
      <c r="AM396" s="197">
        <v>21.4</v>
      </c>
      <c r="AN396" s="197">
        <v>64</v>
      </c>
      <c r="AO396" s="197">
        <v>29</v>
      </c>
      <c r="AP396" s="197">
        <v>2.5</v>
      </c>
      <c r="AQ396" s="197">
        <v>101</v>
      </c>
      <c r="AR396" s="197">
        <v>11.2</v>
      </c>
      <c r="AS396" s="197"/>
      <c r="AT396" s="197"/>
      <c r="AU396" s="197"/>
      <c r="AV396" s="197"/>
      <c r="AW396" s="197">
        <v>15</v>
      </c>
      <c r="AX396" s="197">
        <v>1.6</v>
      </c>
      <c r="AY396" s="197">
        <v>0.3</v>
      </c>
      <c r="AZ396" s="197">
        <v>6</v>
      </c>
      <c r="BA396" s="197">
        <v>0</v>
      </c>
      <c r="BB396" s="197">
        <v>9</v>
      </c>
      <c r="BC396" s="197">
        <v>59</v>
      </c>
      <c r="BD396" s="197">
        <v>74</v>
      </c>
      <c r="BE396" s="197">
        <v>13.2</v>
      </c>
      <c r="BF396" s="197">
        <v>28.7</v>
      </c>
      <c r="BG396" s="197">
        <v>8.1999999999999993</v>
      </c>
      <c r="BH396" s="197">
        <v>23.9</v>
      </c>
      <c r="BI396" s="197">
        <v>4</v>
      </c>
      <c r="BJ396" s="197">
        <v>5.2</v>
      </c>
      <c r="BK396" s="197"/>
      <c r="BL396" s="197">
        <v>3.1</v>
      </c>
      <c r="BM396" s="197">
        <v>53</v>
      </c>
      <c r="BN396" s="197">
        <v>5.9</v>
      </c>
      <c r="BO396" s="197">
        <v>86</v>
      </c>
      <c r="BP396" s="197">
        <v>96</v>
      </c>
      <c r="BQ396" s="197">
        <v>0</v>
      </c>
      <c r="BR396" s="197">
        <v>65</v>
      </c>
      <c r="BS396" s="197">
        <v>112</v>
      </c>
      <c r="BT396" s="197">
        <v>47</v>
      </c>
      <c r="BU396" s="197">
        <v>15.6</v>
      </c>
      <c r="BV396" s="197">
        <v>48</v>
      </c>
      <c r="BW396" s="197">
        <v>11.8</v>
      </c>
      <c r="BX396" s="197">
        <v>3.7</v>
      </c>
      <c r="BY396" s="197">
        <v>70.400000000000006</v>
      </c>
      <c r="BZ396" s="197">
        <v>100</v>
      </c>
      <c r="CA396" s="197">
        <v>70.400000000000006</v>
      </c>
      <c r="CB396" s="197">
        <v>100</v>
      </c>
      <c r="CC396" s="197"/>
      <c r="CD396" s="197" t="s">
        <v>78</v>
      </c>
      <c r="CE396" s="197" t="s">
        <v>79</v>
      </c>
      <c r="CF396" s="209" t="s">
        <v>1893</v>
      </c>
      <c r="CG396" s="197"/>
      <c r="CH396" s="197"/>
      <c r="CI396" s="207">
        <v>10</v>
      </c>
      <c r="CJ396" s="207">
        <v>10</v>
      </c>
      <c r="CK396" s="207">
        <v>0</v>
      </c>
    </row>
    <row r="397" spans="1:89" x14ac:dyDescent="0.2">
      <c r="A397" s="196">
        <v>403</v>
      </c>
      <c r="B397" s="197">
        <v>403</v>
      </c>
      <c r="C397" s="197" t="s">
        <v>1525</v>
      </c>
      <c r="D397" s="202" t="s">
        <v>1526</v>
      </c>
      <c r="E397" s="197">
        <v>4</v>
      </c>
      <c r="F397" s="199" t="s">
        <v>110</v>
      </c>
      <c r="G397" s="199" t="s">
        <v>111</v>
      </c>
      <c r="H397" s="197"/>
      <c r="I397" s="200" t="s">
        <v>1752</v>
      </c>
      <c r="J397" s="200" t="s">
        <v>228</v>
      </c>
      <c r="K397" s="200" t="s">
        <v>96</v>
      </c>
      <c r="L397" s="200" t="s">
        <v>95</v>
      </c>
      <c r="M397" s="200" t="s">
        <v>337</v>
      </c>
      <c r="N397" s="200" t="s">
        <v>337</v>
      </c>
      <c r="O397" s="200" t="s">
        <v>337</v>
      </c>
      <c r="P397" s="201">
        <v>44483</v>
      </c>
      <c r="Q397" s="201" t="s">
        <v>88</v>
      </c>
      <c r="R397" s="198" t="s">
        <v>1527</v>
      </c>
      <c r="S397" s="202">
        <v>4</v>
      </c>
      <c r="T397" s="197" t="s">
        <v>98</v>
      </c>
      <c r="U397" s="197">
        <v>109</v>
      </c>
      <c r="V397" s="197">
        <v>16</v>
      </c>
      <c r="W397" s="197">
        <v>13.5</v>
      </c>
      <c r="X397" s="197"/>
      <c r="Y397" s="197"/>
      <c r="Z397" s="203">
        <v>0.85416666666666663</v>
      </c>
      <c r="AA397" s="203">
        <v>0.2902777777777778</v>
      </c>
      <c r="AB397" s="204">
        <v>628.5</v>
      </c>
      <c r="AC397" s="197">
        <v>475.5</v>
      </c>
      <c r="AD397" s="197">
        <v>76</v>
      </c>
      <c r="AE397" s="197">
        <v>153</v>
      </c>
      <c r="AF397" s="197"/>
      <c r="AG397" s="197">
        <v>99</v>
      </c>
      <c r="AH397" s="197">
        <v>155.5</v>
      </c>
      <c r="AI397" s="197">
        <v>24.3</v>
      </c>
      <c r="AJ397" s="197">
        <v>6.1</v>
      </c>
      <c r="AK397" s="197">
        <v>59.1</v>
      </c>
      <c r="AL397" s="197">
        <v>15.8</v>
      </c>
      <c r="AM397" s="197">
        <v>19</v>
      </c>
      <c r="AN397" s="197">
        <v>82</v>
      </c>
      <c r="AO397" s="197">
        <v>26</v>
      </c>
      <c r="AP397" s="197">
        <v>2.5</v>
      </c>
      <c r="AQ397" s="197">
        <v>176</v>
      </c>
      <c r="AR397" s="197">
        <v>22.2</v>
      </c>
      <c r="AS397" s="197"/>
      <c r="AT397" s="197"/>
      <c r="AU397" s="197"/>
      <c r="AV397" s="197"/>
      <c r="AW397" s="197">
        <v>81</v>
      </c>
      <c r="AX397" s="197">
        <v>10.1</v>
      </c>
      <c r="AY397" s="197">
        <v>8.6999999999999993</v>
      </c>
      <c r="AZ397" s="197">
        <v>5</v>
      </c>
      <c r="BA397" s="197">
        <v>0</v>
      </c>
      <c r="BB397" s="197">
        <v>2</v>
      </c>
      <c r="BC397" s="197">
        <v>7</v>
      </c>
      <c r="BD397" s="197">
        <v>14</v>
      </c>
      <c r="BE397" s="197">
        <v>9.8000000000000007</v>
      </c>
      <c r="BF397" s="197">
        <v>12</v>
      </c>
      <c r="BG397" s="197">
        <v>1.8</v>
      </c>
      <c r="BH397" s="197">
        <v>6.6</v>
      </c>
      <c r="BI397" s="197">
        <v>0.6</v>
      </c>
      <c r="BJ397" s="197">
        <v>2.4</v>
      </c>
      <c r="BK397" s="197">
        <v>1.3</v>
      </c>
      <c r="BL397" s="197">
        <v>0.8</v>
      </c>
      <c r="BM397" s="197">
        <v>6</v>
      </c>
      <c r="BN397" s="197">
        <v>0.8</v>
      </c>
      <c r="BO397" s="197">
        <v>91</v>
      </c>
      <c r="BP397" s="197">
        <v>96.3</v>
      </c>
      <c r="BQ397" s="197">
        <v>0</v>
      </c>
      <c r="BR397" s="197">
        <v>77</v>
      </c>
      <c r="BS397" s="197">
        <v>120</v>
      </c>
      <c r="BT397" s="197">
        <v>39</v>
      </c>
      <c r="BU397" s="197">
        <v>2.6</v>
      </c>
      <c r="BV397" s="197">
        <v>46.3</v>
      </c>
      <c r="BW397" s="197">
        <v>3.7</v>
      </c>
      <c r="BX397" s="197">
        <v>4</v>
      </c>
      <c r="BY397" s="197">
        <v>93.3</v>
      </c>
      <c r="BZ397" s="197">
        <v>99.3</v>
      </c>
      <c r="CA397" s="197">
        <v>93.3</v>
      </c>
      <c r="CB397" s="197">
        <v>100</v>
      </c>
      <c r="CC397" s="197"/>
      <c r="CD397" s="197"/>
      <c r="CE397" s="197"/>
      <c r="CF397" s="197"/>
      <c r="CG397" s="208" t="s">
        <v>1767</v>
      </c>
      <c r="CH397" s="197"/>
      <c r="CI397" s="207">
        <v>10</v>
      </c>
      <c r="CJ397" s="207">
        <v>10</v>
      </c>
      <c r="CK397" s="207">
        <v>0</v>
      </c>
    </row>
    <row r="398" spans="1:89" x14ac:dyDescent="0.2">
      <c r="A398" s="196">
        <v>404</v>
      </c>
      <c r="B398" s="197">
        <v>404</v>
      </c>
      <c r="C398" s="197" t="s">
        <v>1528</v>
      </c>
      <c r="D398" s="202" t="s">
        <v>1529</v>
      </c>
      <c r="E398" s="197">
        <v>7</v>
      </c>
      <c r="F398" s="199" t="s">
        <v>110</v>
      </c>
      <c r="G398" s="199" t="s">
        <v>111</v>
      </c>
      <c r="H398" s="197"/>
      <c r="I398" s="200" t="s">
        <v>139</v>
      </c>
      <c r="J398" s="200" t="s">
        <v>1752</v>
      </c>
      <c r="K398" s="200" t="s">
        <v>93</v>
      </c>
      <c r="L398" s="200" t="s">
        <v>96</v>
      </c>
      <c r="M398" s="200" t="s">
        <v>337</v>
      </c>
      <c r="N398" s="200" t="s">
        <v>337</v>
      </c>
      <c r="O398" s="200" t="s">
        <v>337</v>
      </c>
      <c r="P398" s="201">
        <v>44483</v>
      </c>
      <c r="Q398" s="201" t="s">
        <v>88</v>
      </c>
      <c r="R398" s="198" t="s">
        <v>1530</v>
      </c>
      <c r="S398" s="202">
        <v>7</v>
      </c>
      <c r="T398" s="197" t="s">
        <v>98</v>
      </c>
      <c r="U398" s="197">
        <v>130</v>
      </c>
      <c r="V398" s="197">
        <v>25</v>
      </c>
      <c r="W398" s="197">
        <v>14.8</v>
      </c>
      <c r="X398" s="197"/>
      <c r="Y398" s="197"/>
      <c r="Z398" s="203">
        <v>0.87430555555555556</v>
      </c>
      <c r="AA398" s="203">
        <v>0.24930555555555556</v>
      </c>
      <c r="AB398" s="204">
        <v>528.5</v>
      </c>
      <c r="AC398" s="197">
        <v>510.5</v>
      </c>
      <c r="AD398" s="197">
        <v>97</v>
      </c>
      <c r="AE398" s="197">
        <v>18</v>
      </c>
      <c r="AF398" s="197"/>
      <c r="AG398" s="197">
        <v>10.5</v>
      </c>
      <c r="AH398" s="197">
        <v>149.5</v>
      </c>
      <c r="AI398" s="197">
        <v>5.3</v>
      </c>
      <c r="AJ398" s="197">
        <v>5.0999999999999996</v>
      </c>
      <c r="AK398" s="197">
        <v>46.5</v>
      </c>
      <c r="AL398" s="197">
        <v>26.2</v>
      </c>
      <c r="AM398" s="197">
        <v>22.1</v>
      </c>
      <c r="AN398" s="197">
        <v>75</v>
      </c>
      <c r="AO398" s="197">
        <v>26</v>
      </c>
      <c r="AP398" s="197">
        <v>3</v>
      </c>
      <c r="AQ398" s="197">
        <v>69</v>
      </c>
      <c r="AR398" s="197">
        <v>8.1</v>
      </c>
      <c r="AS398" s="197"/>
      <c r="AT398" s="197"/>
      <c r="AU398" s="197"/>
      <c r="AV398" s="197"/>
      <c r="AW398" s="197">
        <v>102</v>
      </c>
      <c r="AX398" s="197">
        <v>12</v>
      </c>
      <c r="AY398" s="197">
        <v>2.6</v>
      </c>
      <c r="AZ398" s="197">
        <v>0</v>
      </c>
      <c r="BA398" s="197">
        <v>0</v>
      </c>
      <c r="BB398" s="197">
        <v>1</v>
      </c>
      <c r="BC398" s="197">
        <v>8</v>
      </c>
      <c r="BD398" s="197">
        <v>9</v>
      </c>
      <c r="BE398" s="197">
        <v>14</v>
      </c>
      <c r="BF398" s="197">
        <v>14.7</v>
      </c>
      <c r="BG398" s="197">
        <v>1.1000000000000001</v>
      </c>
      <c r="BH398" s="197">
        <v>0</v>
      </c>
      <c r="BI398" s="197">
        <v>1.4</v>
      </c>
      <c r="BJ398" s="197">
        <v>3.8</v>
      </c>
      <c r="BK398" s="197">
        <v>0.6</v>
      </c>
      <c r="BL398" s="197">
        <v>0.8</v>
      </c>
      <c r="BM398" s="197">
        <v>4</v>
      </c>
      <c r="BN398" s="197">
        <v>0.5</v>
      </c>
      <c r="BO398" s="197">
        <v>92</v>
      </c>
      <c r="BP398" s="197">
        <v>96.1</v>
      </c>
      <c r="BQ398" s="197">
        <v>0</v>
      </c>
      <c r="BR398" s="197">
        <v>87</v>
      </c>
      <c r="BS398" s="197">
        <v>120</v>
      </c>
      <c r="BT398" s="197">
        <v>64</v>
      </c>
      <c r="BU398" s="197">
        <v>67.2</v>
      </c>
      <c r="BV398" s="197">
        <v>27.5</v>
      </c>
      <c r="BW398" s="197">
        <v>13.3</v>
      </c>
      <c r="BX398" s="197">
        <v>4</v>
      </c>
      <c r="BY398" s="197">
        <v>48.8</v>
      </c>
      <c r="BZ398" s="197">
        <v>99.9</v>
      </c>
      <c r="CA398" s="197">
        <v>48.8</v>
      </c>
      <c r="CB398" s="197">
        <v>100</v>
      </c>
      <c r="CC398" s="197"/>
      <c r="CD398" s="197"/>
      <c r="CE398" s="197" t="s">
        <v>79</v>
      </c>
      <c r="CF398" s="208" t="s">
        <v>1777</v>
      </c>
      <c r="CG398" s="197"/>
      <c r="CH398" s="197"/>
      <c r="CI398" s="207">
        <v>10</v>
      </c>
      <c r="CJ398" s="207">
        <v>10</v>
      </c>
      <c r="CK398" s="207">
        <v>3</v>
      </c>
    </row>
    <row r="399" spans="1:89" x14ac:dyDescent="0.2">
      <c r="A399" s="196">
        <v>405</v>
      </c>
      <c r="B399" s="197">
        <v>405</v>
      </c>
      <c r="C399" s="197" t="s">
        <v>1531</v>
      </c>
      <c r="D399" s="202" t="s">
        <v>1532</v>
      </c>
      <c r="E399" s="197">
        <v>5</v>
      </c>
      <c r="F399" s="199" t="s">
        <v>110</v>
      </c>
      <c r="G399" s="199" t="s">
        <v>111</v>
      </c>
      <c r="H399" s="197"/>
      <c r="I399" s="200" t="s">
        <v>94</v>
      </c>
      <c r="J399" s="200" t="s">
        <v>1752</v>
      </c>
      <c r="K399" s="200" t="s">
        <v>96</v>
      </c>
      <c r="L399" s="200" t="s">
        <v>95</v>
      </c>
      <c r="M399" s="200" t="s">
        <v>337</v>
      </c>
      <c r="N399" s="200" t="s">
        <v>337</v>
      </c>
      <c r="O399" s="200" t="s">
        <v>337</v>
      </c>
      <c r="P399" s="201">
        <v>44484</v>
      </c>
      <c r="Q399" s="201" t="s">
        <v>88</v>
      </c>
      <c r="R399" s="198" t="s">
        <v>1533</v>
      </c>
      <c r="S399" s="202">
        <v>5</v>
      </c>
      <c r="T399" s="197" t="s">
        <v>98</v>
      </c>
      <c r="U399" s="197">
        <v>110</v>
      </c>
      <c r="V399" s="197">
        <v>40</v>
      </c>
      <c r="W399" s="197">
        <v>33.1</v>
      </c>
      <c r="X399" s="197"/>
      <c r="Y399" s="197"/>
      <c r="Z399" s="203">
        <v>0.90208333333333324</v>
      </c>
      <c r="AA399" s="203">
        <v>0.36388888888888887</v>
      </c>
      <c r="AB399" s="204">
        <v>665</v>
      </c>
      <c r="AC399" s="197">
        <v>577</v>
      </c>
      <c r="AD399" s="197">
        <v>87</v>
      </c>
      <c r="AE399" s="197">
        <v>88</v>
      </c>
      <c r="AF399" s="197"/>
      <c r="AG399" s="197">
        <v>25</v>
      </c>
      <c r="AH399" s="197">
        <v>154.5</v>
      </c>
      <c r="AI399" s="197">
        <v>13.2</v>
      </c>
      <c r="AJ399" s="197">
        <v>7.6</v>
      </c>
      <c r="AK399" s="197">
        <v>49.4</v>
      </c>
      <c r="AL399" s="197">
        <v>25.2</v>
      </c>
      <c r="AM399" s="197">
        <v>17.8</v>
      </c>
      <c r="AN399" s="197">
        <v>78</v>
      </c>
      <c r="AO399" s="197">
        <v>23</v>
      </c>
      <c r="AP399" s="197">
        <v>2.1</v>
      </c>
      <c r="AQ399" s="197">
        <v>139</v>
      </c>
      <c r="AR399" s="197">
        <v>14.5</v>
      </c>
      <c r="AS399" s="197"/>
      <c r="AT399" s="197"/>
      <c r="AU399" s="197"/>
      <c r="AV399" s="197"/>
      <c r="AW399" s="197">
        <v>54</v>
      </c>
      <c r="AX399" s="197">
        <v>5.4</v>
      </c>
      <c r="AY399" s="197">
        <v>4.0999999999999996</v>
      </c>
      <c r="AZ399" s="197">
        <v>0</v>
      </c>
      <c r="BA399" s="197">
        <v>0</v>
      </c>
      <c r="BB399" s="197">
        <v>5</v>
      </c>
      <c r="BC399" s="197">
        <v>56</v>
      </c>
      <c r="BD399" s="197">
        <v>61</v>
      </c>
      <c r="BE399" s="197">
        <v>8.6</v>
      </c>
      <c r="BF399" s="197">
        <v>13.2</v>
      </c>
      <c r="BG399" s="197">
        <v>6.3</v>
      </c>
      <c r="BH399" s="197">
        <v>5.3</v>
      </c>
      <c r="BI399" s="197">
        <v>6.6</v>
      </c>
      <c r="BJ399" s="197">
        <v>4.9000000000000004</v>
      </c>
      <c r="BK399" s="197">
        <v>8.6999999999999993</v>
      </c>
      <c r="BL399" s="197">
        <v>5.4</v>
      </c>
      <c r="BM399" s="197">
        <v>9</v>
      </c>
      <c r="BN399" s="197">
        <v>0.9</v>
      </c>
      <c r="BO399" s="197">
        <v>85</v>
      </c>
      <c r="BP399" s="197">
        <v>91.2</v>
      </c>
      <c r="BQ399" s="197">
        <v>4.8</v>
      </c>
      <c r="BR399" s="197">
        <v>117</v>
      </c>
      <c r="BS399" s="197">
        <v>140</v>
      </c>
      <c r="BT399" s="197">
        <v>99</v>
      </c>
      <c r="BU399" s="197">
        <v>267.89999999999998</v>
      </c>
      <c r="BV399" s="197">
        <v>52.8</v>
      </c>
      <c r="BW399" s="197">
        <v>3.2</v>
      </c>
      <c r="BX399" s="197">
        <v>4.2</v>
      </c>
      <c r="BY399" s="197">
        <v>8</v>
      </c>
      <c r="BZ399" s="197">
        <v>35.700000000000003</v>
      </c>
      <c r="CA399" s="197">
        <v>8</v>
      </c>
      <c r="CB399" s="197">
        <v>80.3</v>
      </c>
      <c r="CC399" s="197"/>
      <c r="CD399" s="197"/>
      <c r="CE399" s="197"/>
      <c r="CF399" s="197"/>
      <c r="CG399" s="197"/>
      <c r="CH399" s="197"/>
      <c r="CI399" s="207">
        <v>5</v>
      </c>
      <c r="CJ399" s="207">
        <v>5</v>
      </c>
      <c r="CK399" s="207">
        <v>0</v>
      </c>
    </row>
    <row r="400" spans="1:89" x14ac:dyDescent="0.2">
      <c r="A400" s="196">
        <v>406</v>
      </c>
      <c r="B400" s="197">
        <v>406</v>
      </c>
      <c r="C400" s="197" t="s">
        <v>1453</v>
      </c>
      <c r="D400" s="202" t="s">
        <v>1454</v>
      </c>
      <c r="E400" s="197">
        <v>15</v>
      </c>
      <c r="F400" s="199" t="s">
        <v>110</v>
      </c>
      <c r="G400" s="199" t="s">
        <v>111</v>
      </c>
      <c r="H400" s="197"/>
      <c r="I400" s="200" t="s">
        <v>1752</v>
      </c>
      <c r="J400" s="200" t="s">
        <v>337</v>
      </c>
      <c r="K400" s="200" t="s">
        <v>337</v>
      </c>
      <c r="L400" s="200" t="s">
        <v>337</v>
      </c>
      <c r="M400" s="200" t="s">
        <v>337</v>
      </c>
      <c r="N400" s="200" t="s">
        <v>337</v>
      </c>
      <c r="O400" s="200" t="s">
        <v>337</v>
      </c>
      <c r="P400" s="201">
        <v>44487</v>
      </c>
      <c r="Q400" s="201" t="s">
        <v>88</v>
      </c>
      <c r="R400" s="198" t="s">
        <v>1455</v>
      </c>
      <c r="S400" s="202">
        <v>15</v>
      </c>
      <c r="T400" s="197" t="s">
        <v>90</v>
      </c>
      <c r="U400" s="197">
        <v>164</v>
      </c>
      <c r="V400" s="197">
        <v>65</v>
      </c>
      <c r="W400" s="197">
        <v>24.2</v>
      </c>
      <c r="X400" s="197"/>
      <c r="Y400" s="197"/>
      <c r="Z400" s="203">
        <v>0.92013888888888884</v>
      </c>
      <c r="AA400" s="203">
        <v>0.29583333333333334</v>
      </c>
      <c r="AB400" s="204">
        <v>522.1</v>
      </c>
      <c r="AC400" s="197">
        <v>493.5</v>
      </c>
      <c r="AD400" s="197">
        <v>95</v>
      </c>
      <c r="AE400" s="197">
        <v>28.6</v>
      </c>
      <c r="AF400" s="197"/>
      <c r="AG400" s="197">
        <v>18.8</v>
      </c>
      <c r="AH400" s="197">
        <v>75.5</v>
      </c>
      <c r="AI400" s="197">
        <v>8.8000000000000007</v>
      </c>
      <c r="AJ400" s="197">
        <v>11.7</v>
      </c>
      <c r="AK400" s="197">
        <v>56</v>
      </c>
      <c r="AL400" s="197">
        <v>17.600000000000001</v>
      </c>
      <c r="AM400" s="197">
        <v>14.7</v>
      </c>
      <c r="AN400" s="197">
        <v>81</v>
      </c>
      <c r="AO400" s="197">
        <v>38</v>
      </c>
      <c r="AP400" s="197">
        <v>4.4000000000000004</v>
      </c>
      <c r="AQ400" s="197">
        <v>97</v>
      </c>
      <c r="AR400" s="197">
        <v>11.8</v>
      </c>
      <c r="AS400" s="197"/>
      <c r="AT400" s="197"/>
      <c r="AU400" s="197"/>
      <c r="AV400" s="197"/>
      <c r="AW400" s="197">
        <v>1</v>
      </c>
      <c r="AX400" s="197">
        <v>0</v>
      </c>
      <c r="AY400" s="197">
        <v>0.1</v>
      </c>
      <c r="AZ400" s="197">
        <v>0</v>
      </c>
      <c r="BA400" s="197">
        <v>5</v>
      </c>
      <c r="BB400" s="197">
        <v>3</v>
      </c>
      <c r="BC400" s="197">
        <v>34</v>
      </c>
      <c r="BD400" s="197">
        <v>42</v>
      </c>
      <c r="BE400" s="197">
        <v>8.6</v>
      </c>
      <c r="BF400" s="197">
        <v>19.3</v>
      </c>
      <c r="BG400" s="197">
        <v>5.0999999999999996</v>
      </c>
      <c r="BH400" s="197">
        <v>19</v>
      </c>
      <c r="BI400" s="197">
        <v>2.7</v>
      </c>
      <c r="BJ400" s="197">
        <v>8.1</v>
      </c>
      <c r="BK400" s="197">
        <v>2.8</v>
      </c>
      <c r="BL400" s="197">
        <v>4</v>
      </c>
      <c r="BM400" s="197">
        <v>7</v>
      </c>
      <c r="BN400" s="197">
        <v>0.9</v>
      </c>
      <c r="BO400" s="197">
        <v>82</v>
      </c>
      <c r="BP400" s="197">
        <v>96.7</v>
      </c>
      <c r="BQ400" s="197">
        <v>0.5</v>
      </c>
      <c r="BR400" s="197">
        <v>52</v>
      </c>
      <c r="BS400" s="197">
        <v>146</v>
      </c>
      <c r="BT400" s="197">
        <v>41</v>
      </c>
      <c r="BU400" s="197">
        <v>8.5</v>
      </c>
      <c r="BV400" s="197">
        <v>20</v>
      </c>
      <c r="BW400" s="197">
        <v>6.9</v>
      </c>
      <c r="BX400" s="197">
        <v>4.0999999999999996</v>
      </c>
      <c r="BY400" s="197">
        <v>83.5</v>
      </c>
      <c r="BZ400" s="197">
        <v>99.7</v>
      </c>
      <c r="CA400" s="197">
        <v>83.5</v>
      </c>
      <c r="CB400" s="197">
        <v>100</v>
      </c>
      <c r="CC400" s="197"/>
      <c r="CD400" s="197"/>
      <c r="CE400" s="197"/>
      <c r="CF400" s="197"/>
      <c r="CG400" s="197"/>
      <c r="CH400" s="197"/>
      <c r="CI400" s="207">
        <v>10</v>
      </c>
      <c r="CJ400" s="207">
        <v>10</v>
      </c>
      <c r="CK400" s="207">
        <v>0</v>
      </c>
    </row>
    <row r="401" spans="1:89" x14ac:dyDescent="0.2">
      <c r="A401" s="196">
        <v>407</v>
      </c>
      <c r="B401" s="197">
        <v>407</v>
      </c>
      <c r="C401" s="197" t="s">
        <v>1649</v>
      </c>
      <c r="D401" s="202" t="s">
        <v>1650</v>
      </c>
      <c r="E401" s="197">
        <v>7</v>
      </c>
      <c r="F401" s="199" t="s">
        <v>110</v>
      </c>
      <c r="G401" s="199" t="s">
        <v>111</v>
      </c>
      <c r="H401" s="197"/>
      <c r="I401" s="200" t="s">
        <v>96</v>
      </c>
      <c r="J401" s="200" t="s">
        <v>1752</v>
      </c>
      <c r="K401" s="200" t="s">
        <v>87</v>
      </c>
      <c r="L401" s="200" t="s">
        <v>337</v>
      </c>
      <c r="M401" s="200" t="s">
        <v>337</v>
      </c>
      <c r="N401" s="200" t="s">
        <v>337</v>
      </c>
      <c r="O401" s="200" t="s">
        <v>337</v>
      </c>
      <c r="P401" s="201">
        <v>44490</v>
      </c>
      <c r="Q401" s="201" t="s">
        <v>88</v>
      </c>
      <c r="R401" s="197" t="s">
        <v>1651</v>
      </c>
      <c r="S401" s="202">
        <v>7</v>
      </c>
      <c r="T401" s="197" t="s">
        <v>98</v>
      </c>
      <c r="U401" s="197">
        <v>125</v>
      </c>
      <c r="V401" s="197">
        <v>22</v>
      </c>
      <c r="W401" s="197">
        <v>14.1</v>
      </c>
      <c r="X401" s="197"/>
      <c r="Y401" s="197"/>
      <c r="Z401" s="203">
        <v>0.89583333333333337</v>
      </c>
      <c r="AA401" s="203">
        <v>0.2673611111111111</v>
      </c>
      <c r="AB401" s="204">
        <v>535.5</v>
      </c>
      <c r="AC401" s="197">
        <v>497</v>
      </c>
      <c r="AD401" s="197">
        <v>93</v>
      </c>
      <c r="AE401" s="197">
        <v>38.5</v>
      </c>
      <c r="AF401" s="197"/>
      <c r="AG401" s="197">
        <v>29</v>
      </c>
      <c r="AH401" s="197">
        <v>90</v>
      </c>
      <c r="AI401" s="197">
        <v>7.2</v>
      </c>
      <c r="AJ401" s="197">
        <v>1.9</v>
      </c>
      <c r="AK401" s="197">
        <v>51.9</v>
      </c>
      <c r="AL401" s="197">
        <v>22.3</v>
      </c>
      <c r="AM401" s="197">
        <v>23.8</v>
      </c>
      <c r="AN401" s="197">
        <v>57</v>
      </c>
      <c r="AO401" s="197">
        <v>14</v>
      </c>
      <c r="AP401" s="197">
        <v>1.6</v>
      </c>
      <c r="AQ401" s="197">
        <v>65</v>
      </c>
      <c r="AR401" s="197">
        <v>7.8</v>
      </c>
      <c r="AS401" s="197"/>
      <c r="AT401" s="197"/>
      <c r="AU401" s="197"/>
      <c r="AV401" s="197"/>
      <c r="AW401" s="197">
        <v>9</v>
      </c>
      <c r="AX401" s="197">
        <v>1.1000000000000001</v>
      </c>
      <c r="AY401" s="197">
        <v>0.4</v>
      </c>
      <c r="AZ401" s="197">
        <v>8</v>
      </c>
      <c r="BA401" s="197">
        <v>0</v>
      </c>
      <c r="BB401" s="197">
        <v>1</v>
      </c>
      <c r="BC401" s="197">
        <v>21</v>
      </c>
      <c r="BD401" s="197">
        <v>30</v>
      </c>
      <c r="BE401" s="197">
        <v>13.9</v>
      </c>
      <c r="BF401" s="197">
        <v>18.7</v>
      </c>
      <c r="BG401" s="197">
        <v>3.6</v>
      </c>
      <c r="BH401" s="197">
        <v>4.0999999999999996</v>
      </c>
      <c r="BI401" s="197">
        <v>3.5</v>
      </c>
      <c r="BJ401" s="197">
        <v>5.4</v>
      </c>
      <c r="BK401" s="197">
        <v>2.6</v>
      </c>
      <c r="BL401" s="197">
        <v>2.8</v>
      </c>
      <c r="BM401" s="197">
        <v>10</v>
      </c>
      <c r="BN401" s="197">
        <v>1.2</v>
      </c>
      <c r="BO401" s="197">
        <v>92</v>
      </c>
      <c r="BP401" s="197">
        <v>97.3</v>
      </c>
      <c r="BQ401" s="197">
        <v>0</v>
      </c>
      <c r="BR401" s="197">
        <v>58</v>
      </c>
      <c r="BS401" s="197">
        <v>112</v>
      </c>
      <c r="BT401" s="197">
        <v>48</v>
      </c>
      <c r="BU401" s="197">
        <v>1.2</v>
      </c>
      <c r="BV401" s="197">
        <v>33.299999999999997</v>
      </c>
      <c r="BW401" s="197">
        <v>3.4</v>
      </c>
      <c r="BX401" s="197">
        <v>3.7</v>
      </c>
      <c r="BY401" s="197">
        <v>68.099999999999994</v>
      </c>
      <c r="BZ401" s="197">
        <v>81.2</v>
      </c>
      <c r="CA401" s="197">
        <v>68.099999999999994</v>
      </c>
      <c r="CB401" s="197">
        <v>100</v>
      </c>
      <c r="CC401" s="197"/>
      <c r="CD401" s="197" t="s">
        <v>136</v>
      </c>
      <c r="CE401" s="197"/>
      <c r="CF401" s="197"/>
      <c r="CG401" s="197"/>
      <c r="CH401" s="197"/>
      <c r="CI401" s="207">
        <v>10</v>
      </c>
      <c r="CJ401" s="207">
        <v>10</v>
      </c>
      <c r="CK401" s="207">
        <v>0</v>
      </c>
    </row>
    <row r="402" spans="1:89" x14ac:dyDescent="0.2">
      <c r="A402" s="196">
        <v>408</v>
      </c>
      <c r="B402" s="197">
        <v>408</v>
      </c>
      <c r="C402" s="197" t="s">
        <v>1449</v>
      </c>
      <c r="D402" s="202" t="s">
        <v>1450</v>
      </c>
      <c r="E402" s="197">
        <v>13</v>
      </c>
      <c r="F402" s="199" t="s">
        <v>110</v>
      </c>
      <c r="G402" s="199" t="s">
        <v>111</v>
      </c>
      <c r="H402" s="197"/>
      <c r="I402" s="200" t="s">
        <v>96</v>
      </c>
      <c r="J402" s="200" t="s">
        <v>1752</v>
      </c>
      <c r="K402" s="200" t="s">
        <v>93</v>
      </c>
      <c r="L402" s="200" t="s">
        <v>95</v>
      </c>
      <c r="M402" s="200" t="s">
        <v>337</v>
      </c>
      <c r="N402" s="200" t="s">
        <v>337</v>
      </c>
      <c r="O402" s="200" t="s">
        <v>337</v>
      </c>
      <c r="P402" s="201">
        <v>44494</v>
      </c>
      <c r="Q402" s="201" t="s">
        <v>88</v>
      </c>
      <c r="R402" s="198" t="s">
        <v>1451</v>
      </c>
      <c r="S402" s="202">
        <v>13</v>
      </c>
      <c r="T402" s="197" t="s">
        <v>98</v>
      </c>
      <c r="U402" s="197">
        <v>165</v>
      </c>
      <c r="V402" s="197">
        <v>47</v>
      </c>
      <c r="W402" s="197">
        <v>17.3</v>
      </c>
      <c r="X402" s="197"/>
      <c r="Y402" s="197"/>
      <c r="Z402" s="203">
        <v>0.95833333333333337</v>
      </c>
      <c r="AA402" s="203">
        <v>0.24027777777777778</v>
      </c>
      <c r="AB402" s="204">
        <v>390.5</v>
      </c>
      <c r="AC402" s="197">
        <v>356</v>
      </c>
      <c r="AD402" s="197">
        <v>91</v>
      </c>
      <c r="AE402" s="197">
        <v>34.5</v>
      </c>
      <c r="AF402" s="197"/>
      <c r="AG402" s="197">
        <v>15</v>
      </c>
      <c r="AH402" s="197">
        <v>59</v>
      </c>
      <c r="AI402" s="197">
        <v>12.2</v>
      </c>
      <c r="AJ402" s="197">
        <v>9</v>
      </c>
      <c r="AK402" s="197">
        <v>42.1</v>
      </c>
      <c r="AL402" s="197">
        <v>18.3</v>
      </c>
      <c r="AM402" s="197">
        <v>30.6</v>
      </c>
      <c r="AN402" s="197">
        <v>63</v>
      </c>
      <c r="AO402" s="197">
        <v>26</v>
      </c>
      <c r="AP402" s="197">
        <v>4</v>
      </c>
      <c r="AQ402" s="197">
        <v>92</v>
      </c>
      <c r="AR402" s="197">
        <v>15.5</v>
      </c>
      <c r="AS402" s="197"/>
      <c r="AT402" s="197"/>
      <c r="AU402" s="197"/>
      <c r="AV402" s="197"/>
      <c r="AW402" s="197">
        <v>313</v>
      </c>
      <c r="AX402" s="197">
        <v>52.8</v>
      </c>
      <c r="AY402" s="197">
        <v>11.1</v>
      </c>
      <c r="AZ402" s="197">
        <v>7</v>
      </c>
      <c r="BA402" s="197">
        <v>0</v>
      </c>
      <c r="BB402" s="197">
        <v>2</v>
      </c>
      <c r="BC402" s="197">
        <v>14</v>
      </c>
      <c r="BD402" s="197">
        <v>23</v>
      </c>
      <c r="BE402" s="197">
        <v>13.8</v>
      </c>
      <c r="BF402" s="197">
        <v>24.5</v>
      </c>
      <c r="BG402" s="197">
        <v>3.9</v>
      </c>
      <c r="BH402" s="197">
        <v>1.7</v>
      </c>
      <c r="BI402" s="197">
        <v>4.9000000000000004</v>
      </c>
      <c r="BJ402" s="197">
        <v>7.2</v>
      </c>
      <c r="BK402" s="197">
        <v>1.9</v>
      </c>
      <c r="BL402" s="197">
        <v>2.5</v>
      </c>
      <c r="BM402" s="197">
        <v>10</v>
      </c>
      <c r="BN402" s="197">
        <v>1.7</v>
      </c>
      <c r="BO402" s="197">
        <v>92</v>
      </c>
      <c r="BP402" s="197">
        <v>96.2</v>
      </c>
      <c r="BQ402" s="197">
        <v>0</v>
      </c>
      <c r="BR402" s="197">
        <v>65</v>
      </c>
      <c r="BS402" s="197">
        <v>109</v>
      </c>
      <c r="BT402" s="197">
        <v>50</v>
      </c>
      <c r="BU402" s="197">
        <v>35.299999999999997</v>
      </c>
      <c r="BV402" s="197">
        <v>37.1</v>
      </c>
      <c r="BW402" s="197">
        <v>7.1</v>
      </c>
      <c r="BX402" s="197">
        <v>3.6</v>
      </c>
      <c r="BY402" s="197">
        <v>99.9</v>
      </c>
      <c r="BZ402" s="197">
        <v>99.9</v>
      </c>
      <c r="CA402" s="197">
        <v>100</v>
      </c>
      <c r="CB402" s="197">
        <v>100</v>
      </c>
      <c r="CC402" s="197"/>
      <c r="CD402" s="197"/>
      <c r="CE402" s="197"/>
      <c r="CF402" s="197"/>
      <c r="CG402" s="197"/>
      <c r="CH402" s="197"/>
      <c r="CI402" s="207">
        <v>10</v>
      </c>
      <c r="CJ402" s="207">
        <v>10</v>
      </c>
      <c r="CK402" s="207">
        <v>5</v>
      </c>
    </row>
    <row r="403" spans="1:89" x14ac:dyDescent="0.2">
      <c r="A403" s="196">
        <v>409</v>
      </c>
      <c r="B403" s="197">
        <v>409</v>
      </c>
      <c r="C403" s="197" t="s">
        <v>153</v>
      </c>
      <c r="D403" s="202" t="s">
        <v>154</v>
      </c>
      <c r="E403" s="197">
        <v>11</v>
      </c>
      <c r="F403" s="199" t="s">
        <v>110</v>
      </c>
      <c r="G403" s="199" t="s">
        <v>111</v>
      </c>
      <c r="H403" s="197" t="s">
        <v>1775</v>
      </c>
      <c r="I403" s="200" t="s">
        <v>200</v>
      </c>
      <c r="J403" s="200" t="s">
        <v>94</v>
      </c>
      <c r="K403" s="200" t="s">
        <v>337</v>
      </c>
      <c r="L403" s="200" t="s">
        <v>337</v>
      </c>
      <c r="M403" s="200" t="s">
        <v>337</v>
      </c>
      <c r="N403" s="200" t="s">
        <v>337</v>
      </c>
      <c r="O403" s="200" t="s">
        <v>337</v>
      </c>
      <c r="P403" s="201">
        <v>44495</v>
      </c>
      <c r="Q403" s="201" t="s">
        <v>88</v>
      </c>
      <c r="R403" s="198" t="s">
        <v>1452</v>
      </c>
      <c r="S403" s="202">
        <v>11</v>
      </c>
      <c r="T403" s="197" t="s">
        <v>90</v>
      </c>
      <c r="U403" s="197">
        <v>151</v>
      </c>
      <c r="V403" s="197">
        <v>49</v>
      </c>
      <c r="W403" s="197">
        <v>21.5</v>
      </c>
      <c r="X403" s="197"/>
      <c r="Y403" s="197"/>
      <c r="Z403" s="203">
        <v>0.88541666666666663</v>
      </c>
      <c r="AA403" s="203">
        <v>0.35416666666666669</v>
      </c>
      <c r="AB403" s="204">
        <v>674.9</v>
      </c>
      <c r="AC403" s="197">
        <v>564.5</v>
      </c>
      <c r="AD403" s="197">
        <v>84</v>
      </c>
      <c r="AE403" s="197">
        <v>110.4</v>
      </c>
      <c r="AF403" s="197"/>
      <c r="AG403" s="197">
        <v>24.6</v>
      </c>
      <c r="AH403" s="197">
        <v>197.1</v>
      </c>
      <c r="AI403" s="197">
        <v>16.399999999999999</v>
      </c>
      <c r="AJ403" s="197">
        <v>12.5</v>
      </c>
      <c r="AK403" s="197">
        <v>53.5</v>
      </c>
      <c r="AL403" s="197">
        <v>14.8</v>
      </c>
      <c r="AM403" s="197">
        <v>19.2</v>
      </c>
      <c r="AN403" s="197">
        <v>123</v>
      </c>
      <c r="AO403" s="197">
        <v>64</v>
      </c>
      <c r="AP403" s="197">
        <v>5.7</v>
      </c>
      <c r="AQ403" s="197">
        <v>51</v>
      </c>
      <c r="AR403" s="197">
        <v>5.4</v>
      </c>
      <c r="AS403" s="197"/>
      <c r="AT403" s="197"/>
      <c r="AU403" s="197"/>
      <c r="AV403" s="197"/>
      <c r="AW403" s="197">
        <v>0</v>
      </c>
      <c r="AX403" s="197">
        <v>0</v>
      </c>
      <c r="AY403" s="197">
        <v>0</v>
      </c>
      <c r="AZ403" s="197">
        <v>3</v>
      </c>
      <c r="BA403" s="197">
        <v>2</v>
      </c>
      <c r="BB403" s="197">
        <v>2</v>
      </c>
      <c r="BC403" s="197">
        <v>14</v>
      </c>
      <c r="BD403" s="197">
        <v>21</v>
      </c>
      <c r="BE403" s="197">
        <v>9.4</v>
      </c>
      <c r="BF403" s="197">
        <v>20.399999999999999</v>
      </c>
      <c r="BG403" s="197">
        <v>2.2000000000000002</v>
      </c>
      <c r="BH403" s="197">
        <v>4.4000000000000004</v>
      </c>
      <c r="BI403" s="197">
        <v>1.7</v>
      </c>
      <c r="BJ403" s="197">
        <v>3.9</v>
      </c>
      <c r="BK403" s="197">
        <v>0.8</v>
      </c>
      <c r="BL403" s="197">
        <v>1.1000000000000001</v>
      </c>
      <c r="BM403" s="197">
        <v>12</v>
      </c>
      <c r="BN403" s="197">
        <v>1.3</v>
      </c>
      <c r="BO403" s="197">
        <v>93</v>
      </c>
      <c r="BP403" s="197">
        <v>96.6</v>
      </c>
      <c r="BQ403" s="197">
        <v>0</v>
      </c>
      <c r="BR403" s="197">
        <v>69</v>
      </c>
      <c r="BS403" s="197">
        <v>102</v>
      </c>
      <c r="BT403" s="197">
        <v>54</v>
      </c>
      <c r="BU403" s="197">
        <v>0.5</v>
      </c>
      <c r="BV403" s="197">
        <v>75</v>
      </c>
      <c r="BW403" s="197">
        <v>9.6</v>
      </c>
      <c r="BX403" s="197">
        <v>2.9</v>
      </c>
      <c r="BY403" s="197">
        <v>99.7</v>
      </c>
      <c r="BZ403" s="197">
        <v>99.7</v>
      </c>
      <c r="CA403" s="197">
        <v>100</v>
      </c>
      <c r="CB403" s="197">
        <v>100</v>
      </c>
      <c r="CC403" s="197"/>
      <c r="CD403" s="197"/>
      <c r="CE403" s="197" t="s">
        <v>79</v>
      </c>
      <c r="CF403" s="208" t="s">
        <v>1884</v>
      </c>
      <c r="CG403" s="208" t="s">
        <v>1776</v>
      </c>
      <c r="CH403" s="197"/>
      <c r="CI403" s="207">
        <v>10</v>
      </c>
      <c r="CJ403" s="207">
        <v>10</v>
      </c>
      <c r="CK403" s="207">
        <v>0</v>
      </c>
    </row>
    <row r="404" spans="1:89" x14ac:dyDescent="0.2">
      <c r="A404" s="196">
        <v>410</v>
      </c>
      <c r="B404" s="197">
        <v>410</v>
      </c>
      <c r="C404" s="197" t="s">
        <v>1143</v>
      </c>
      <c r="D404" s="202" t="s">
        <v>1144</v>
      </c>
      <c r="E404" s="197">
        <v>8</v>
      </c>
      <c r="F404" s="199" t="s">
        <v>110</v>
      </c>
      <c r="G404" s="199" t="s">
        <v>111</v>
      </c>
      <c r="H404" s="197" t="s">
        <v>1769</v>
      </c>
      <c r="I404" s="200" t="s">
        <v>94</v>
      </c>
      <c r="J404" s="200" t="s">
        <v>95</v>
      </c>
      <c r="K404" s="200" t="s">
        <v>337</v>
      </c>
      <c r="L404" s="200" t="s">
        <v>337</v>
      </c>
      <c r="M404" s="200" t="s">
        <v>337</v>
      </c>
      <c r="N404" s="200" t="s">
        <v>337</v>
      </c>
      <c r="O404" s="200" t="s">
        <v>337</v>
      </c>
      <c r="P404" s="201">
        <v>44498</v>
      </c>
      <c r="Q404" s="201" t="s">
        <v>88</v>
      </c>
      <c r="R404" s="198" t="s">
        <v>1534</v>
      </c>
      <c r="S404" s="202">
        <v>8</v>
      </c>
      <c r="T404" s="197" t="s">
        <v>90</v>
      </c>
      <c r="U404" s="197">
        <v>127</v>
      </c>
      <c r="V404" s="197">
        <v>40</v>
      </c>
      <c r="W404" s="197">
        <v>24.8</v>
      </c>
      <c r="X404" s="197"/>
      <c r="Y404" s="197"/>
      <c r="Z404" s="203">
        <v>0.97222222222222221</v>
      </c>
      <c r="AA404" s="203">
        <v>0.37291666666666662</v>
      </c>
      <c r="AB404" s="204">
        <v>577.1</v>
      </c>
      <c r="AC404" s="197">
        <v>511</v>
      </c>
      <c r="AD404" s="197">
        <v>89</v>
      </c>
      <c r="AE404" s="197">
        <v>66.099999999999994</v>
      </c>
      <c r="AF404" s="197"/>
      <c r="AG404" s="197">
        <v>57.1</v>
      </c>
      <c r="AH404" s="197">
        <v>122.6</v>
      </c>
      <c r="AI404" s="197">
        <v>11.4</v>
      </c>
      <c r="AJ404" s="197">
        <v>14.4</v>
      </c>
      <c r="AK404" s="197">
        <v>44.7</v>
      </c>
      <c r="AL404" s="197">
        <v>20.6</v>
      </c>
      <c r="AM404" s="197">
        <v>20.3</v>
      </c>
      <c r="AN404" s="197">
        <v>60</v>
      </c>
      <c r="AO404" s="197">
        <v>14</v>
      </c>
      <c r="AP404" s="197">
        <v>1.5</v>
      </c>
      <c r="AQ404" s="197">
        <v>87</v>
      </c>
      <c r="AR404" s="197">
        <v>10.199999999999999</v>
      </c>
      <c r="AS404" s="197"/>
      <c r="AT404" s="197"/>
      <c r="AU404" s="197"/>
      <c r="AV404" s="197"/>
      <c r="AW404" s="197">
        <v>18</v>
      </c>
      <c r="AX404" s="197">
        <v>1.1000000000000001</v>
      </c>
      <c r="AY404" s="197">
        <v>0</v>
      </c>
      <c r="AZ404" s="197">
        <v>82</v>
      </c>
      <c r="BA404" s="197">
        <v>0</v>
      </c>
      <c r="BB404" s="197">
        <v>29</v>
      </c>
      <c r="BC404" s="197">
        <v>104</v>
      </c>
      <c r="BD404" s="197">
        <v>215</v>
      </c>
      <c r="BE404" s="197">
        <v>10.8</v>
      </c>
      <c r="BF404" s="197">
        <v>16.899999999999999</v>
      </c>
      <c r="BG404" s="197">
        <v>25.2</v>
      </c>
      <c r="BH404" s="197">
        <v>38.799999999999997</v>
      </c>
      <c r="BI404" s="197">
        <v>21.8</v>
      </c>
      <c r="BJ404" s="197">
        <v>26.4</v>
      </c>
      <c r="BK404" s="197">
        <v>21.6</v>
      </c>
      <c r="BL404" s="197">
        <v>8.3000000000000007</v>
      </c>
      <c r="BM404" s="197">
        <v>242</v>
      </c>
      <c r="BN404" s="197">
        <v>28.4</v>
      </c>
      <c r="BO404" s="197">
        <v>79</v>
      </c>
      <c r="BP404" s="197">
        <v>94.3</v>
      </c>
      <c r="BQ404" s="197">
        <v>2.2000000000000002</v>
      </c>
      <c r="BR404" s="197">
        <v>79</v>
      </c>
      <c r="BS404" s="197">
        <v>113</v>
      </c>
      <c r="BT404" s="197">
        <v>57</v>
      </c>
      <c r="BU404" s="197">
        <v>321.5</v>
      </c>
      <c r="BV404" s="197">
        <v>72.5</v>
      </c>
      <c r="BW404" s="197">
        <v>1.7</v>
      </c>
      <c r="BX404" s="197">
        <v>6.1</v>
      </c>
      <c r="BY404" s="197">
        <v>98.2</v>
      </c>
      <c r="BZ404" s="197">
        <v>100</v>
      </c>
      <c r="CA404" s="197">
        <v>98.2</v>
      </c>
      <c r="CB404" s="197">
        <v>100</v>
      </c>
      <c r="CC404" s="197"/>
      <c r="CD404" s="197"/>
      <c r="CE404" s="197"/>
      <c r="CF404" s="197"/>
      <c r="CG404" s="208" t="s">
        <v>1894</v>
      </c>
      <c r="CH404" s="197"/>
      <c r="CI404" s="207">
        <v>8</v>
      </c>
      <c r="CJ404" s="207">
        <v>8</v>
      </c>
      <c r="CK404" s="207">
        <v>0</v>
      </c>
    </row>
    <row r="405" spans="1:89" x14ac:dyDescent="0.2">
      <c r="A405" s="196">
        <v>411</v>
      </c>
      <c r="B405" s="197">
        <v>411</v>
      </c>
      <c r="C405" s="197" t="s">
        <v>708</v>
      </c>
      <c r="D405" s="202" t="s">
        <v>709</v>
      </c>
      <c r="E405" s="197">
        <v>17</v>
      </c>
      <c r="F405" s="199" t="s">
        <v>110</v>
      </c>
      <c r="G405" s="199" t="s">
        <v>111</v>
      </c>
      <c r="H405" s="197" t="s">
        <v>1771</v>
      </c>
      <c r="I405" s="200" t="s">
        <v>1772</v>
      </c>
      <c r="J405" s="200" t="s">
        <v>337</v>
      </c>
      <c r="K405" s="200" t="s">
        <v>337</v>
      </c>
      <c r="L405" s="200" t="s">
        <v>337</v>
      </c>
      <c r="M405" s="200" t="s">
        <v>337</v>
      </c>
      <c r="N405" s="200" t="s">
        <v>337</v>
      </c>
      <c r="O405" s="200" t="s">
        <v>337</v>
      </c>
      <c r="P405" s="201">
        <v>44499</v>
      </c>
      <c r="Q405" s="201" t="s">
        <v>88</v>
      </c>
      <c r="R405" s="198" t="s">
        <v>1713</v>
      </c>
      <c r="S405" s="202">
        <v>17</v>
      </c>
      <c r="T405" s="197" t="s">
        <v>98</v>
      </c>
      <c r="U405" s="197">
        <v>177</v>
      </c>
      <c r="V405" s="197">
        <v>75</v>
      </c>
      <c r="W405" s="197">
        <v>23.9</v>
      </c>
      <c r="X405" s="197"/>
      <c r="Y405" s="197"/>
      <c r="Z405" s="203">
        <v>3.472222222222222E-3</v>
      </c>
      <c r="AA405" s="203">
        <v>0.37986111111111115</v>
      </c>
      <c r="AB405" s="204">
        <v>542.70000000000005</v>
      </c>
      <c r="AC405" s="197">
        <v>461</v>
      </c>
      <c r="AD405" s="197">
        <v>85</v>
      </c>
      <c r="AE405" s="197">
        <v>81.7</v>
      </c>
      <c r="AF405" s="197"/>
      <c r="AG405" s="197">
        <v>23.7</v>
      </c>
      <c r="AH405" s="197">
        <v>120.2</v>
      </c>
      <c r="AI405" s="197">
        <v>15</v>
      </c>
      <c r="AJ405" s="197">
        <v>4.9000000000000004</v>
      </c>
      <c r="AK405" s="197">
        <v>43.8</v>
      </c>
      <c r="AL405" s="197">
        <v>22.8</v>
      </c>
      <c r="AM405" s="197">
        <v>28.5</v>
      </c>
      <c r="AN405" s="197">
        <v>64</v>
      </c>
      <c r="AO405" s="197">
        <v>21</v>
      </c>
      <c r="AP405" s="197">
        <v>2.2999999999999998</v>
      </c>
      <c r="AQ405" s="197">
        <v>197</v>
      </c>
      <c r="AR405" s="197">
        <v>25.6</v>
      </c>
      <c r="AS405" s="197"/>
      <c r="AT405" s="197"/>
      <c r="AU405" s="197"/>
      <c r="AV405" s="197"/>
      <c r="AW405" s="197">
        <v>83</v>
      </c>
      <c r="AX405" s="197">
        <v>10.5</v>
      </c>
      <c r="AY405" s="197">
        <v>6</v>
      </c>
      <c r="AZ405" s="197">
        <v>8</v>
      </c>
      <c r="BA405" s="197">
        <v>2</v>
      </c>
      <c r="BB405" s="197">
        <v>6</v>
      </c>
      <c r="BC405" s="197">
        <v>75</v>
      </c>
      <c r="BD405" s="197">
        <v>91</v>
      </c>
      <c r="BE405" s="197">
        <v>12.6</v>
      </c>
      <c r="BF405" s="197">
        <v>22</v>
      </c>
      <c r="BG405" s="197">
        <v>11.8</v>
      </c>
      <c r="BH405" s="197">
        <v>7.8</v>
      </c>
      <c r="BI405" s="197">
        <v>13.5</v>
      </c>
      <c r="BJ405" s="197">
        <v>11.9</v>
      </c>
      <c r="BK405" s="197">
        <v>12.6</v>
      </c>
      <c r="BL405" s="197">
        <v>11.7</v>
      </c>
      <c r="BM405" s="197">
        <v>84</v>
      </c>
      <c r="BN405" s="197">
        <v>10.9</v>
      </c>
      <c r="BO405" s="197">
        <v>85</v>
      </c>
      <c r="BP405" s="197">
        <v>92.2</v>
      </c>
      <c r="BQ405" s="197">
        <v>1.5</v>
      </c>
      <c r="BR405" s="197">
        <v>73</v>
      </c>
      <c r="BS405" s="197">
        <v>114</v>
      </c>
      <c r="BT405" s="197">
        <v>52</v>
      </c>
      <c r="BU405" s="197">
        <v>209.9</v>
      </c>
      <c r="BV405" s="197">
        <v>21.3</v>
      </c>
      <c r="BW405" s="197">
        <v>9.3000000000000007</v>
      </c>
      <c r="BX405" s="197">
        <v>3.9</v>
      </c>
      <c r="BY405" s="197">
        <v>100</v>
      </c>
      <c r="BZ405" s="197">
        <v>100</v>
      </c>
      <c r="CA405" s="197">
        <v>100</v>
      </c>
      <c r="CB405" s="197">
        <v>100</v>
      </c>
      <c r="CC405" s="197"/>
      <c r="CD405" s="197"/>
      <c r="CE405" s="197"/>
      <c r="CF405" s="197"/>
      <c r="CG405" s="197"/>
      <c r="CH405" s="197"/>
      <c r="CI405" s="207">
        <v>10</v>
      </c>
      <c r="CJ405" s="207">
        <v>10</v>
      </c>
      <c r="CK405" s="207">
        <v>0</v>
      </c>
    </row>
    <row r="406" spans="1:89" x14ac:dyDescent="0.2">
      <c r="A406" s="196">
        <v>412</v>
      </c>
      <c r="B406" s="197">
        <v>412</v>
      </c>
      <c r="C406" s="197" t="s">
        <v>1446</v>
      </c>
      <c r="D406" s="202" t="s">
        <v>1447</v>
      </c>
      <c r="E406" s="197">
        <v>8</v>
      </c>
      <c r="F406" s="199" t="s">
        <v>110</v>
      </c>
      <c r="G406" s="199" t="s">
        <v>111</v>
      </c>
      <c r="H406" s="197" t="s">
        <v>1770</v>
      </c>
      <c r="I406" s="200" t="s">
        <v>93</v>
      </c>
      <c r="J406" s="200" t="s">
        <v>139</v>
      </c>
      <c r="K406" s="200" t="s">
        <v>1752</v>
      </c>
      <c r="L406" s="200" t="s">
        <v>95</v>
      </c>
      <c r="M406" s="200" t="s">
        <v>337</v>
      </c>
      <c r="N406" s="200" t="s">
        <v>337</v>
      </c>
      <c r="O406" s="200" t="s">
        <v>337</v>
      </c>
      <c r="P406" s="201">
        <v>44502</v>
      </c>
      <c r="Q406" s="201" t="s">
        <v>88</v>
      </c>
      <c r="R406" s="198" t="s">
        <v>1448</v>
      </c>
      <c r="S406" s="202">
        <v>8</v>
      </c>
      <c r="T406" s="197" t="s">
        <v>98</v>
      </c>
      <c r="U406" s="197">
        <v>135</v>
      </c>
      <c r="V406" s="197">
        <v>33</v>
      </c>
      <c r="W406" s="197">
        <v>18.100000000000001</v>
      </c>
      <c r="X406" s="197"/>
      <c r="Y406" s="197"/>
      <c r="Z406" s="203">
        <v>0.89861111111111114</v>
      </c>
      <c r="AA406" s="203">
        <v>0.33333333333333331</v>
      </c>
      <c r="AB406" s="204">
        <v>625.5</v>
      </c>
      <c r="AC406" s="197">
        <v>607</v>
      </c>
      <c r="AD406" s="197">
        <v>97</v>
      </c>
      <c r="AE406" s="197">
        <v>18.5</v>
      </c>
      <c r="AF406" s="197"/>
      <c r="AG406" s="197">
        <v>1</v>
      </c>
      <c r="AH406" s="197">
        <v>85</v>
      </c>
      <c r="AI406" s="197">
        <v>3</v>
      </c>
      <c r="AJ406" s="197">
        <v>2.1</v>
      </c>
      <c r="AK406" s="197">
        <v>59.6</v>
      </c>
      <c r="AL406" s="197">
        <v>21.3</v>
      </c>
      <c r="AM406" s="197">
        <v>17</v>
      </c>
      <c r="AN406" s="197">
        <v>78</v>
      </c>
      <c r="AO406" s="197">
        <v>29</v>
      </c>
      <c r="AP406" s="197">
        <v>2.8</v>
      </c>
      <c r="AQ406" s="197">
        <v>119</v>
      </c>
      <c r="AR406" s="197">
        <v>11.8</v>
      </c>
      <c r="AS406" s="197"/>
      <c r="AT406" s="197"/>
      <c r="AU406" s="197"/>
      <c r="AV406" s="197"/>
      <c r="AW406" s="197">
        <v>241</v>
      </c>
      <c r="AX406" s="197">
        <v>23.3</v>
      </c>
      <c r="AY406" s="197">
        <v>6.4</v>
      </c>
      <c r="AZ406" s="197">
        <v>11</v>
      </c>
      <c r="BA406" s="197">
        <v>0</v>
      </c>
      <c r="BB406" s="197">
        <v>1</v>
      </c>
      <c r="BC406" s="197">
        <v>22</v>
      </c>
      <c r="BD406" s="197">
        <v>34</v>
      </c>
      <c r="BE406" s="197">
        <v>15.1</v>
      </c>
      <c r="BF406" s="197">
        <v>15.3</v>
      </c>
      <c r="BG406" s="197">
        <v>3.4</v>
      </c>
      <c r="BH406" s="197">
        <v>7.6</v>
      </c>
      <c r="BI406" s="197">
        <v>2.5</v>
      </c>
      <c r="BJ406" s="197">
        <v>3.3</v>
      </c>
      <c r="BK406" s="197">
        <v>3.4</v>
      </c>
      <c r="BL406" s="197">
        <v>2.4</v>
      </c>
      <c r="BM406" s="197">
        <v>16</v>
      </c>
      <c r="BN406" s="197">
        <v>1.6</v>
      </c>
      <c r="BO406" s="197">
        <v>92</v>
      </c>
      <c r="BP406" s="197">
        <v>96.8</v>
      </c>
      <c r="BQ406" s="197">
        <v>0</v>
      </c>
      <c r="BR406" s="197">
        <v>73</v>
      </c>
      <c r="BS406" s="197">
        <v>126</v>
      </c>
      <c r="BT406" s="197">
        <v>52</v>
      </c>
      <c r="BU406" s="197">
        <v>15.2</v>
      </c>
      <c r="BV406" s="197">
        <v>24.2</v>
      </c>
      <c r="BW406" s="197">
        <v>5.3</v>
      </c>
      <c r="BX406" s="197">
        <v>3.8</v>
      </c>
      <c r="BY406" s="197">
        <v>93.1</v>
      </c>
      <c r="BZ406" s="197">
        <v>93.1</v>
      </c>
      <c r="CA406" s="197">
        <v>100</v>
      </c>
      <c r="CB406" s="197">
        <v>100</v>
      </c>
      <c r="CC406" s="197"/>
      <c r="CD406" s="197"/>
      <c r="CE406" s="197"/>
      <c r="CF406" s="197"/>
      <c r="CG406" s="197"/>
      <c r="CH406" s="197"/>
      <c r="CI406" s="207">
        <v>9</v>
      </c>
      <c r="CJ406" s="207">
        <v>9</v>
      </c>
      <c r="CK406" s="207">
        <v>1</v>
      </c>
    </row>
    <row r="407" spans="1:89" x14ac:dyDescent="0.2">
      <c r="A407" s="196">
        <v>413</v>
      </c>
      <c r="B407" s="197">
        <v>413</v>
      </c>
      <c r="C407" s="197" t="s">
        <v>1535</v>
      </c>
      <c r="D407" s="202" t="s">
        <v>1536</v>
      </c>
      <c r="E407" s="197">
        <v>5</v>
      </c>
      <c r="F407" s="199" t="s">
        <v>110</v>
      </c>
      <c r="G407" s="199" t="s">
        <v>111</v>
      </c>
      <c r="H407" s="197"/>
      <c r="I407" s="200" t="s">
        <v>94</v>
      </c>
      <c r="J407" s="200" t="s">
        <v>95</v>
      </c>
      <c r="K407" s="200" t="s">
        <v>337</v>
      </c>
      <c r="L407" s="200" t="s">
        <v>337</v>
      </c>
      <c r="M407" s="200" t="s">
        <v>337</v>
      </c>
      <c r="N407" s="200" t="s">
        <v>337</v>
      </c>
      <c r="O407" s="200" t="s">
        <v>337</v>
      </c>
      <c r="P407" s="201">
        <v>44502</v>
      </c>
      <c r="Q407" s="201" t="s">
        <v>88</v>
      </c>
      <c r="R407" s="198" t="s">
        <v>1537</v>
      </c>
      <c r="S407" s="202">
        <v>5</v>
      </c>
      <c r="T407" s="197" t="s">
        <v>98</v>
      </c>
      <c r="U407" s="197">
        <v>120</v>
      </c>
      <c r="V407" s="197">
        <v>22</v>
      </c>
      <c r="W407" s="197">
        <v>15.3</v>
      </c>
      <c r="X407" s="197"/>
      <c r="Y407" s="197"/>
      <c r="Z407" s="203">
        <v>0.85416666666666663</v>
      </c>
      <c r="AA407" s="203">
        <v>0.3444444444444445</v>
      </c>
      <c r="AB407" s="204">
        <v>705</v>
      </c>
      <c r="AC407" s="197">
        <v>621.5</v>
      </c>
      <c r="AD407" s="197">
        <v>88</v>
      </c>
      <c r="AE407" s="197">
        <v>83.5</v>
      </c>
      <c r="AF407" s="197"/>
      <c r="AG407" s="197">
        <v>23</v>
      </c>
      <c r="AH407" s="197">
        <v>157.5</v>
      </c>
      <c r="AI407" s="197">
        <v>11.8</v>
      </c>
      <c r="AJ407" s="197">
        <v>10.4</v>
      </c>
      <c r="AK407" s="197">
        <v>49.1</v>
      </c>
      <c r="AL407" s="197">
        <v>19.3</v>
      </c>
      <c r="AM407" s="197">
        <v>21.2</v>
      </c>
      <c r="AN407" s="197">
        <v>84</v>
      </c>
      <c r="AO407" s="197">
        <v>32</v>
      </c>
      <c r="AP407" s="197">
        <v>2.7</v>
      </c>
      <c r="AQ407" s="197">
        <v>94</v>
      </c>
      <c r="AR407" s="197">
        <v>9.1</v>
      </c>
      <c r="AS407" s="197"/>
      <c r="AT407" s="197"/>
      <c r="AU407" s="197"/>
      <c r="AV407" s="197"/>
      <c r="AW407" s="197">
        <v>110</v>
      </c>
      <c r="AX407" s="197">
        <v>10.5</v>
      </c>
      <c r="AY407" s="197">
        <v>1.7</v>
      </c>
      <c r="AZ407" s="197">
        <v>9</v>
      </c>
      <c r="BA407" s="197">
        <v>0</v>
      </c>
      <c r="BB407" s="197">
        <v>7</v>
      </c>
      <c r="BC407" s="197">
        <v>21</v>
      </c>
      <c r="BD407" s="197">
        <v>37</v>
      </c>
      <c r="BE407" s="197">
        <v>13.7</v>
      </c>
      <c r="BF407" s="197">
        <v>21.2</v>
      </c>
      <c r="BG407" s="197">
        <v>3.6</v>
      </c>
      <c r="BH407" s="197">
        <v>8.1999999999999993</v>
      </c>
      <c r="BI407" s="197">
        <v>2.2999999999999998</v>
      </c>
      <c r="BJ407" s="197">
        <v>4.2</v>
      </c>
      <c r="BK407" s="197">
        <v>3.2</v>
      </c>
      <c r="BL407" s="197">
        <v>1.9</v>
      </c>
      <c r="BM407" s="197">
        <v>19</v>
      </c>
      <c r="BN407" s="197">
        <v>1.8</v>
      </c>
      <c r="BO407" s="197">
        <v>82</v>
      </c>
      <c r="BP407" s="197">
        <v>97.6</v>
      </c>
      <c r="BQ407" s="197">
        <v>0</v>
      </c>
      <c r="BR407" s="197">
        <v>67</v>
      </c>
      <c r="BS407" s="197">
        <v>152</v>
      </c>
      <c r="BT407" s="197">
        <v>49</v>
      </c>
      <c r="BU407" s="197">
        <v>4</v>
      </c>
      <c r="BV407" s="197">
        <v>33.299999999999997</v>
      </c>
      <c r="BW407" s="197">
        <v>1.5</v>
      </c>
      <c r="BX407" s="197">
        <v>3.5</v>
      </c>
      <c r="BY407" s="197">
        <v>92.2</v>
      </c>
      <c r="BZ407" s="197">
        <v>92.2</v>
      </c>
      <c r="CA407" s="197">
        <v>100</v>
      </c>
      <c r="CB407" s="197">
        <v>100</v>
      </c>
      <c r="CC407" s="197"/>
      <c r="CD407" s="197"/>
      <c r="CE407" s="197"/>
      <c r="CF407" s="197"/>
      <c r="CG407" s="197"/>
      <c r="CH407" s="197"/>
      <c r="CI407" s="207">
        <v>8</v>
      </c>
      <c r="CJ407" s="207">
        <v>9</v>
      </c>
      <c r="CK407" s="207">
        <v>0</v>
      </c>
    </row>
    <row r="408" spans="1:89" x14ac:dyDescent="0.2">
      <c r="A408" s="196">
        <v>414</v>
      </c>
      <c r="B408" s="197">
        <v>414</v>
      </c>
      <c r="C408" s="197" t="s">
        <v>1538</v>
      </c>
      <c r="D408" s="202" t="s">
        <v>1539</v>
      </c>
      <c r="E408" s="197">
        <v>3</v>
      </c>
      <c r="F408" s="199" t="s">
        <v>110</v>
      </c>
      <c r="G408" s="199" t="s">
        <v>111</v>
      </c>
      <c r="H408" s="197"/>
      <c r="I408" s="200" t="s">
        <v>94</v>
      </c>
      <c r="J408" s="200" t="s">
        <v>96</v>
      </c>
      <c r="K408" s="200" t="s">
        <v>337</v>
      </c>
      <c r="L408" s="200" t="s">
        <v>337</v>
      </c>
      <c r="M408" s="200" t="s">
        <v>337</v>
      </c>
      <c r="N408" s="200" t="s">
        <v>337</v>
      </c>
      <c r="O408" s="200" t="s">
        <v>337</v>
      </c>
      <c r="P408" s="201">
        <v>44503</v>
      </c>
      <c r="Q408" s="201" t="s">
        <v>88</v>
      </c>
      <c r="R408" s="198" t="s">
        <v>1540</v>
      </c>
      <c r="S408" s="202">
        <v>3</v>
      </c>
      <c r="T408" s="197" t="s">
        <v>98</v>
      </c>
      <c r="U408" s="197">
        <v>100</v>
      </c>
      <c r="V408" s="197">
        <v>15</v>
      </c>
      <c r="W408" s="197">
        <v>15</v>
      </c>
      <c r="X408" s="197"/>
      <c r="Y408" s="197"/>
      <c r="Z408" s="203">
        <v>0.89583333333333337</v>
      </c>
      <c r="AA408" s="203">
        <v>0.39097222222222222</v>
      </c>
      <c r="AB408" s="204">
        <v>697.5</v>
      </c>
      <c r="AC408" s="197">
        <v>590</v>
      </c>
      <c r="AD408" s="197">
        <v>85</v>
      </c>
      <c r="AE408" s="197">
        <v>107.5</v>
      </c>
      <c r="AF408" s="197"/>
      <c r="AG408" s="197">
        <v>16.3</v>
      </c>
      <c r="AH408" s="197">
        <v>130</v>
      </c>
      <c r="AI408" s="197">
        <v>17.3</v>
      </c>
      <c r="AJ408" s="197">
        <v>8.6</v>
      </c>
      <c r="AK408" s="197">
        <v>44.4</v>
      </c>
      <c r="AL408" s="197">
        <v>22.9</v>
      </c>
      <c r="AM408" s="197">
        <v>24.2</v>
      </c>
      <c r="AN408" s="197">
        <v>65</v>
      </c>
      <c r="AO408" s="197">
        <v>19</v>
      </c>
      <c r="AP408" s="197">
        <v>1.6</v>
      </c>
      <c r="AQ408" s="197">
        <v>125</v>
      </c>
      <c r="AR408" s="197">
        <v>12.7</v>
      </c>
      <c r="AS408" s="197"/>
      <c r="AT408" s="197"/>
      <c r="AU408" s="197"/>
      <c r="AV408" s="197"/>
      <c r="AW408" s="197">
        <v>34</v>
      </c>
      <c r="AX408" s="197">
        <v>3.4</v>
      </c>
      <c r="AY408" s="197">
        <v>0.9</v>
      </c>
      <c r="AZ408" s="197">
        <v>8</v>
      </c>
      <c r="BA408" s="197">
        <v>0</v>
      </c>
      <c r="BB408" s="197">
        <v>1</v>
      </c>
      <c r="BC408" s="197">
        <v>66</v>
      </c>
      <c r="BD408" s="197">
        <v>75</v>
      </c>
      <c r="BE408" s="197">
        <v>13.7</v>
      </c>
      <c r="BF408" s="197">
        <v>27.5</v>
      </c>
      <c r="BG408" s="197">
        <v>7.6</v>
      </c>
      <c r="BH408" s="197">
        <v>21.1</v>
      </c>
      <c r="BI408" s="197">
        <v>3.4</v>
      </c>
      <c r="BJ408" s="197">
        <v>9.8000000000000007</v>
      </c>
      <c r="BK408" s="197">
        <v>5.0999999999999996</v>
      </c>
      <c r="BL408" s="197">
        <v>5.9</v>
      </c>
      <c r="BM408" s="197">
        <v>21</v>
      </c>
      <c r="BN408" s="197">
        <v>2.1</v>
      </c>
      <c r="BO408" s="197">
        <v>83</v>
      </c>
      <c r="BP408" s="197">
        <v>97.1</v>
      </c>
      <c r="BQ408" s="197">
        <v>0.7</v>
      </c>
      <c r="BR408" s="197">
        <v>83</v>
      </c>
      <c r="BS408" s="197">
        <v>110</v>
      </c>
      <c r="BT408" s="197">
        <v>63</v>
      </c>
      <c r="BU408" s="197">
        <v>478.9</v>
      </c>
      <c r="BV408" s="197">
        <v>81.5</v>
      </c>
      <c r="BW408" s="197">
        <v>2.2000000000000002</v>
      </c>
      <c r="BX408" s="197">
        <v>4</v>
      </c>
      <c r="BY408" s="197">
        <v>67.8</v>
      </c>
      <c r="BZ408" s="197">
        <v>67.8</v>
      </c>
      <c r="CA408" s="197">
        <v>100</v>
      </c>
      <c r="CB408" s="197">
        <v>100</v>
      </c>
      <c r="CC408" s="197"/>
      <c r="CD408" s="197"/>
      <c r="CE408" s="197"/>
      <c r="CF408" s="197"/>
      <c r="CG408" s="197"/>
      <c r="CH408" s="197"/>
      <c r="CI408" s="207" t="s">
        <v>129</v>
      </c>
      <c r="CJ408" s="207" t="s">
        <v>129</v>
      </c>
      <c r="CK408" s="207">
        <v>8</v>
      </c>
    </row>
    <row r="409" spans="1:89" x14ac:dyDescent="0.2">
      <c r="A409" s="196">
        <v>415</v>
      </c>
      <c r="B409" s="197">
        <v>415</v>
      </c>
      <c r="C409" s="197" t="s">
        <v>1541</v>
      </c>
      <c r="D409" s="202" t="s">
        <v>1542</v>
      </c>
      <c r="E409" s="197">
        <v>10</v>
      </c>
      <c r="F409" s="199" t="s">
        <v>110</v>
      </c>
      <c r="G409" s="199" t="s">
        <v>111</v>
      </c>
      <c r="H409" s="197" t="s">
        <v>1769</v>
      </c>
      <c r="I409" s="200" t="s">
        <v>94</v>
      </c>
      <c r="J409" s="200" t="s">
        <v>95</v>
      </c>
      <c r="K409" s="200" t="s">
        <v>337</v>
      </c>
      <c r="L409" s="200" t="s">
        <v>337</v>
      </c>
      <c r="M409" s="200" t="s">
        <v>337</v>
      </c>
      <c r="N409" s="200" t="s">
        <v>337</v>
      </c>
      <c r="O409" s="200" t="s">
        <v>337</v>
      </c>
      <c r="P409" s="201">
        <v>44504</v>
      </c>
      <c r="Q409" s="201" t="s">
        <v>88</v>
      </c>
      <c r="R409" s="198" t="s">
        <v>1543</v>
      </c>
      <c r="S409" s="202">
        <v>10</v>
      </c>
      <c r="T409" s="197" t="s">
        <v>98</v>
      </c>
      <c r="U409" s="197">
        <v>139</v>
      </c>
      <c r="V409" s="197">
        <v>35</v>
      </c>
      <c r="W409" s="197">
        <v>18.100000000000001</v>
      </c>
      <c r="X409" s="197"/>
      <c r="Y409" s="197"/>
      <c r="Z409" s="203">
        <v>0.84722222222222221</v>
      </c>
      <c r="AA409" s="203">
        <v>0.30416666666666664</v>
      </c>
      <c r="AB409" s="204">
        <v>657.7</v>
      </c>
      <c r="AC409" s="197">
        <v>605.5</v>
      </c>
      <c r="AD409" s="197">
        <v>92</v>
      </c>
      <c r="AE409" s="197">
        <v>52.2</v>
      </c>
      <c r="AF409" s="197"/>
      <c r="AG409" s="197">
        <v>31.6</v>
      </c>
      <c r="AH409" s="197">
        <v>206.6</v>
      </c>
      <c r="AI409" s="197">
        <v>7.9</v>
      </c>
      <c r="AJ409" s="197">
        <v>2.6</v>
      </c>
      <c r="AK409" s="197">
        <v>55.9</v>
      </c>
      <c r="AL409" s="197">
        <v>20.100000000000001</v>
      </c>
      <c r="AM409" s="197">
        <v>21.4</v>
      </c>
      <c r="AN409" s="197">
        <v>52</v>
      </c>
      <c r="AO409" s="197">
        <v>17</v>
      </c>
      <c r="AP409" s="197">
        <v>1.6</v>
      </c>
      <c r="AQ409" s="197">
        <v>101</v>
      </c>
      <c r="AR409" s="197">
        <v>10</v>
      </c>
      <c r="AS409" s="197"/>
      <c r="AT409" s="197"/>
      <c r="AU409" s="197"/>
      <c r="AV409" s="197"/>
      <c r="AW409" s="197">
        <v>0</v>
      </c>
      <c r="AX409" s="197">
        <v>0</v>
      </c>
      <c r="AY409" s="197">
        <v>0.1</v>
      </c>
      <c r="AZ409" s="197">
        <v>2</v>
      </c>
      <c r="BA409" s="197">
        <v>0</v>
      </c>
      <c r="BB409" s="197">
        <v>2</v>
      </c>
      <c r="BC409" s="197">
        <v>38</v>
      </c>
      <c r="BD409" s="197">
        <v>42</v>
      </c>
      <c r="BE409" s="197">
        <v>14</v>
      </c>
      <c r="BF409" s="197">
        <v>22.6</v>
      </c>
      <c r="BG409" s="197">
        <v>4.2</v>
      </c>
      <c r="BH409" s="197">
        <v>3.7</v>
      </c>
      <c r="BI409" s="197">
        <v>4.3</v>
      </c>
      <c r="BJ409" s="197">
        <v>5</v>
      </c>
      <c r="BK409" s="197">
        <v>2.9</v>
      </c>
      <c r="BL409" s="197">
        <v>3.5</v>
      </c>
      <c r="BM409" s="197">
        <v>11</v>
      </c>
      <c r="BN409" s="197">
        <v>1.1000000000000001</v>
      </c>
      <c r="BO409" s="197">
        <v>84</v>
      </c>
      <c r="BP409" s="197">
        <v>96.9</v>
      </c>
      <c r="BQ409" s="197">
        <v>0.1</v>
      </c>
      <c r="BR409" s="197">
        <v>71</v>
      </c>
      <c r="BS409" s="197">
        <v>160</v>
      </c>
      <c r="BT409" s="197">
        <v>53</v>
      </c>
      <c r="BU409" s="197">
        <v>1</v>
      </c>
      <c r="BV409" s="197">
        <v>68.8</v>
      </c>
      <c r="BW409" s="197">
        <v>18</v>
      </c>
      <c r="BX409" s="197">
        <v>3.4</v>
      </c>
      <c r="BY409" s="197">
        <v>36.4</v>
      </c>
      <c r="BZ409" s="197">
        <v>83.3</v>
      </c>
      <c r="CA409" s="197">
        <v>36.4</v>
      </c>
      <c r="CB409" s="197">
        <v>100</v>
      </c>
      <c r="CC409" s="197"/>
      <c r="CD409" s="197"/>
      <c r="CE409" s="197"/>
      <c r="CF409" s="197"/>
      <c r="CG409" s="197"/>
      <c r="CH409" s="197"/>
      <c r="CI409" s="207">
        <v>8</v>
      </c>
      <c r="CJ409" s="207">
        <v>9</v>
      </c>
      <c r="CK409" s="207">
        <v>0</v>
      </c>
    </row>
    <row r="410" spans="1:89" x14ac:dyDescent="0.2">
      <c r="A410" s="196">
        <v>416</v>
      </c>
      <c r="B410" s="197">
        <v>416</v>
      </c>
      <c r="C410" s="197" t="s">
        <v>1714</v>
      </c>
      <c r="D410" s="202" t="s">
        <v>1715</v>
      </c>
      <c r="E410" s="197">
        <v>9</v>
      </c>
      <c r="F410" s="199" t="s">
        <v>110</v>
      </c>
      <c r="G410" s="199" t="s">
        <v>111</v>
      </c>
      <c r="H410" s="197"/>
      <c r="I410" s="200" t="s">
        <v>87</v>
      </c>
      <c r="J410" s="200" t="s">
        <v>94</v>
      </c>
      <c r="K410" s="200" t="s">
        <v>95</v>
      </c>
      <c r="L410" s="200" t="s">
        <v>96</v>
      </c>
      <c r="M410" s="200" t="s">
        <v>337</v>
      </c>
      <c r="N410" s="200" t="s">
        <v>337</v>
      </c>
      <c r="O410" s="200" t="s">
        <v>337</v>
      </c>
      <c r="P410" s="201">
        <v>44505</v>
      </c>
      <c r="Q410" s="201" t="s">
        <v>88</v>
      </c>
      <c r="R410" s="198" t="s">
        <v>1716</v>
      </c>
      <c r="S410" s="202">
        <v>9</v>
      </c>
      <c r="T410" s="197" t="s">
        <v>98</v>
      </c>
      <c r="U410" s="197">
        <v>126</v>
      </c>
      <c r="V410" s="197">
        <v>23</v>
      </c>
      <c r="W410" s="197">
        <v>14.5</v>
      </c>
      <c r="X410" s="197"/>
      <c r="Y410" s="197"/>
      <c r="Z410" s="203">
        <v>0.90277777777777779</v>
      </c>
      <c r="AA410" s="203">
        <v>0.3430555555555555</v>
      </c>
      <c r="AB410" s="204">
        <v>632.5</v>
      </c>
      <c r="AC410" s="197">
        <v>506.5</v>
      </c>
      <c r="AD410" s="197">
        <v>80</v>
      </c>
      <c r="AE410" s="197">
        <v>126.7</v>
      </c>
      <c r="AF410" s="197"/>
      <c r="AG410" s="197">
        <v>1.2</v>
      </c>
      <c r="AH410" s="197">
        <v>74</v>
      </c>
      <c r="AI410" s="197">
        <v>20.2</v>
      </c>
      <c r="AJ410" s="197">
        <v>4</v>
      </c>
      <c r="AK410" s="197">
        <v>51.9</v>
      </c>
      <c r="AL410" s="197">
        <v>18.5</v>
      </c>
      <c r="AM410" s="197">
        <v>25.6</v>
      </c>
      <c r="AN410" s="197">
        <v>81</v>
      </c>
      <c r="AO410" s="197">
        <v>33</v>
      </c>
      <c r="AP410" s="197">
        <v>3.1</v>
      </c>
      <c r="AQ410" s="197">
        <v>72</v>
      </c>
      <c r="AR410" s="197">
        <v>8.5</v>
      </c>
      <c r="AS410" s="197"/>
      <c r="AT410" s="197"/>
      <c r="AU410" s="197"/>
      <c r="AV410" s="197"/>
      <c r="AW410" s="197">
        <v>8</v>
      </c>
      <c r="AX410" s="197">
        <v>0.9</v>
      </c>
      <c r="AY410" s="197">
        <v>0.6</v>
      </c>
      <c r="AZ410" s="197">
        <v>2</v>
      </c>
      <c r="BA410" s="197">
        <v>0</v>
      </c>
      <c r="BB410" s="197">
        <v>1</v>
      </c>
      <c r="BC410" s="197">
        <v>18</v>
      </c>
      <c r="BD410" s="197">
        <v>21</v>
      </c>
      <c r="BE410" s="197">
        <v>18.399999999999999</v>
      </c>
      <c r="BF410" s="197">
        <v>28</v>
      </c>
      <c r="BG410" s="197">
        <v>2.5</v>
      </c>
      <c r="BH410" s="197">
        <v>5.0999999999999996</v>
      </c>
      <c r="BI410" s="197">
        <v>1.6</v>
      </c>
      <c r="BJ410" s="197">
        <v>3.1</v>
      </c>
      <c r="BK410" s="197">
        <v>2.2000000000000002</v>
      </c>
      <c r="BL410" s="197">
        <v>2.6</v>
      </c>
      <c r="BM410" s="197">
        <v>2</v>
      </c>
      <c r="BN410" s="197">
        <v>0.2</v>
      </c>
      <c r="BO410" s="197">
        <v>95</v>
      </c>
      <c r="BP410" s="197">
        <v>97.6</v>
      </c>
      <c r="BQ410" s="197">
        <v>0</v>
      </c>
      <c r="BR410" s="197">
        <v>85</v>
      </c>
      <c r="BS410" s="197">
        <v>108</v>
      </c>
      <c r="BT410" s="197">
        <v>75</v>
      </c>
      <c r="BU410" s="197">
        <v>30.5</v>
      </c>
      <c r="BV410" s="197">
        <v>87.4</v>
      </c>
      <c r="BW410" s="197">
        <v>7.1</v>
      </c>
      <c r="BX410" s="197">
        <v>3.5</v>
      </c>
      <c r="BY410" s="197">
        <v>68.599999999999994</v>
      </c>
      <c r="BZ410" s="197">
        <v>68.599999999999994</v>
      </c>
      <c r="CA410" s="197">
        <v>100</v>
      </c>
      <c r="CB410" s="197">
        <v>100</v>
      </c>
      <c r="CC410" s="197"/>
      <c r="CD410" s="197"/>
      <c r="CE410" s="197"/>
      <c r="CF410" s="197"/>
      <c r="CG410" s="197"/>
      <c r="CH410" s="197"/>
      <c r="CI410" s="207">
        <v>9</v>
      </c>
      <c r="CJ410" s="207">
        <v>10</v>
      </c>
      <c r="CK410" s="207">
        <v>3</v>
      </c>
    </row>
    <row r="411" spans="1:89" x14ac:dyDescent="0.2">
      <c r="A411" s="196">
        <v>417</v>
      </c>
      <c r="B411" s="197">
        <v>417</v>
      </c>
      <c r="C411" s="197" t="s">
        <v>1443</v>
      </c>
      <c r="D411" s="202" t="s">
        <v>1444</v>
      </c>
      <c r="E411" s="197">
        <v>10</v>
      </c>
      <c r="F411" s="199" t="s">
        <v>110</v>
      </c>
      <c r="G411" s="199" t="s">
        <v>111</v>
      </c>
      <c r="H411" s="197" t="s">
        <v>1769</v>
      </c>
      <c r="I411" s="200" t="s">
        <v>96</v>
      </c>
      <c r="J411" s="200" t="s">
        <v>93</v>
      </c>
      <c r="K411" s="200" t="s">
        <v>337</v>
      </c>
      <c r="L411" s="200" t="s">
        <v>337</v>
      </c>
      <c r="M411" s="200" t="s">
        <v>337</v>
      </c>
      <c r="N411" s="200" t="s">
        <v>337</v>
      </c>
      <c r="O411" s="200" t="s">
        <v>337</v>
      </c>
      <c r="P411" s="201">
        <v>44509</v>
      </c>
      <c r="Q411" s="201" t="s">
        <v>88</v>
      </c>
      <c r="R411" s="198" t="s">
        <v>1445</v>
      </c>
      <c r="S411" s="202">
        <v>10</v>
      </c>
      <c r="T411" s="197" t="s">
        <v>98</v>
      </c>
      <c r="U411" s="197">
        <v>150</v>
      </c>
      <c r="V411" s="197">
        <v>38</v>
      </c>
      <c r="W411" s="197">
        <v>16.899999999999999</v>
      </c>
      <c r="X411" s="197"/>
      <c r="Y411" s="197"/>
      <c r="Z411" s="203">
        <v>0.89166666666666661</v>
      </c>
      <c r="AA411" s="203">
        <v>0.33402777777777781</v>
      </c>
      <c r="AB411" s="204">
        <v>616.29999999999995</v>
      </c>
      <c r="AC411" s="197">
        <v>587</v>
      </c>
      <c r="AD411" s="197">
        <v>95</v>
      </c>
      <c r="AE411" s="197">
        <v>29.3</v>
      </c>
      <c r="AF411" s="197"/>
      <c r="AG411" s="197">
        <v>20.2</v>
      </c>
      <c r="AH411" s="197">
        <v>58.5</v>
      </c>
      <c r="AI411" s="197">
        <v>7.8</v>
      </c>
      <c r="AJ411" s="197">
        <v>5.5</v>
      </c>
      <c r="AK411" s="197">
        <v>42.2</v>
      </c>
      <c r="AL411" s="197">
        <v>23.8</v>
      </c>
      <c r="AM411" s="197">
        <v>28.5</v>
      </c>
      <c r="AN411" s="197">
        <v>65</v>
      </c>
      <c r="AO411" s="197">
        <v>25</v>
      </c>
      <c r="AP411" s="197">
        <v>2.4</v>
      </c>
      <c r="AQ411" s="197">
        <v>110</v>
      </c>
      <c r="AR411" s="197">
        <v>11.2</v>
      </c>
      <c r="AS411" s="197"/>
      <c r="AT411" s="197"/>
      <c r="AU411" s="197"/>
      <c r="AV411" s="197"/>
      <c r="AW411" s="197">
        <v>0</v>
      </c>
      <c r="AX411" s="197">
        <v>0</v>
      </c>
      <c r="AY411" s="197">
        <v>0</v>
      </c>
      <c r="AZ411" s="197">
        <v>2</v>
      </c>
      <c r="BA411" s="197">
        <v>1</v>
      </c>
      <c r="BB411" s="197">
        <v>5</v>
      </c>
      <c r="BC411" s="197">
        <v>26</v>
      </c>
      <c r="BD411" s="197">
        <v>34</v>
      </c>
      <c r="BE411" s="197">
        <v>15.3</v>
      </c>
      <c r="BF411" s="197">
        <v>20.9</v>
      </c>
      <c r="BG411" s="197">
        <v>3.5</v>
      </c>
      <c r="BH411" s="197">
        <v>7.9</v>
      </c>
      <c r="BI411" s="197">
        <v>1.7</v>
      </c>
      <c r="BJ411" s="197">
        <v>4.9000000000000004</v>
      </c>
      <c r="BK411" s="197">
        <v>2.4</v>
      </c>
      <c r="BL411" s="197">
        <v>1.9</v>
      </c>
      <c r="BM411" s="197">
        <v>15</v>
      </c>
      <c r="BN411" s="197">
        <v>1.5</v>
      </c>
      <c r="BO411" s="197">
        <v>91</v>
      </c>
      <c r="BP411" s="197">
        <v>97.1</v>
      </c>
      <c r="BQ411" s="197">
        <v>0</v>
      </c>
      <c r="BR411" s="197">
        <v>61</v>
      </c>
      <c r="BS411" s="197">
        <v>106</v>
      </c>
      <c r="BT411" s="197">
        <v>48</v>
      </c>
      <c r="BU411" s="197">
        <v>62.4</v>
      </c>
      <c r="BV411" s="197">
        <v>20.399999999999999</v>
      </c>
      <c r="BW411" s="197">
        <v>3.6</v>
      </c>
      <c r="BX411" s="197">
        <v>3.9</v>
      </c>
      <c r="BY411" s="197">
        <v>86.2</v>
      </c>
      <c r="BZ411" s="197">
        <v>99.9</v>
      </c>
      <c r="CA411" s="197">
        <v>86.2</v>
      </c>
      <c r="CB411" s="197">
        <v>100</v>
      </c>
      <c r="CC411" s="197"/>
      <c r="CD411" s="197"/>
      <c r="CE411" s="197"/>
      <c r="CF411" s="197"/>
      <c r="CG411" s="197"/>
      <c r="CH411" s="197"/>
      <c r="CI411" s="207">
        <v>10</v>
      </c>
      <c r="CJ411" s="207">
        <v>8</v>
      </c>
      <c r="CK411" s="207">
        <v>0</v>
      </c>
    </row>
    <row r="412" spans="1:89" x14ac:dyDescent="0.2">
      <c r="A412" s="196">
        <v>418</v>
      </c>
      <c r="B412" s="197">
        <v>418</v>
      </c>
      <c r="C412" s="197" t="s">
        <v>1544</v>
      </c>
      <c r="D412" s="202" t="s">
        <v>1545</v>
      </c>
      <c r="E412" s="197">
        <v>9</v>
      </c>
      <c r="F412" s="199" t="s">
        <v>110</v>
      </c>
      <c r="G412" s="199" t="s">
        <v>111</v>
      </c>
      <c r="H412" s="197"/>
      <c r="I412" s="200" t="s">
        <v>94</v>
      </c>
      <c r="J412" s="200" t="s">
        <v>96</v>
      </c>
      <c r="K412" s="200" t="s">
        <v>95</v>
      </c>
      <c r="L412" s="200" t="s">
        <v>337</v>
      </c>
      <c r="M412" s="200" t="s">
        <v>337</v>
      </c>
      <c r="N412" s="200" t="s">
        <v>337</v>
      </c>
      <c r="O412" s="200" t="s">
        <v>337</v>
      </c>
      <c r="P412" s="201">
        <v>44512</v>
      </c>
      <c r="Q412" s="201" t="s">
        <v>88</v>
      </c>
      <c r="R412" s="198" t="s">
        <v>1546</v>
      </c>
      <c r="S412" s="202">
        <v>9</v>
      </c>
      <c r="T412" s="197" t="s">
        <v>98</v>
      </c>
      <c r="U412" s="197">
        <v>150</v>
      </c>
      <c r="V412" s="197">
        <v>27</v>
      </c>
      <c r="W412" s="197">
        <v>12</v>
      </c>
      <c r="X412" s="197"/>
      <c r="Y412" s="197"/>
      <c r="Z412" s="203">
        <v>0.88194444444444453</v>
      </c>
      <c r="AA412" s="203">
        <v>0.32430555555555557</v>
      </c>
      <c r="AB412" s="204">
        <v>615</v>
      </c>
      <c r="AC412" s="197">
        <v>595.5</v>
      </c>
      <c r="AD412" s="197">
        <v>97</v>
      </c>
      <c r="AE412" s="197">
        <v>19.7</v>
      </c>
      <c r="AF412" s="197"/>
      <c r="AG412" s="197">
        <v>21.5</v>
      </c>
      <c r="AH412" s="197">
        <v>176</v>
      </c>
      <c r="AI412" s="197">
        <v>6.5</v>
      </c>
      <c r="AJ412" s="197">
        <v>4.8</v>
      </c>
      <c r="AK412" s="197">
        <v>49.5</v>
      </c>
      <c r="AL412" s="197">
        <v>19.7</v>
      </c>
      <c r="AM412" s="197">
        <v>26</v>
      </c>
      <c r="AN412" s="197">
        <v>90</v>
      </c>
      <c r="AO412" s="197">
        <v>25</v>
      </c>
      <c r="AP412" s="197">
        <v>2.4</v>
      </c>
      <c r="AQ412" s="197">
        <v>117</v>
      </c>
      <c r="AR412" s="197">
        <v>11.8</v>
      </c>
      <c r="AS412" s="197"/>
      <c r="AT412" s="197"/>
      <c r="AU412" s="197"/>
      <c r="AV412" s="197"/>
      <c r="AW412" s="197">
        <v>94</v>
      </c>
      <c r="AX412" s="197">
        <v>9.4</v>
      </c>
      <c r="AY412" s="197">
        <v>1.9</v>
      </c>
      <c r="AZ412" s="197">
        <v>5</v>
      </c>
      <c r="BA412" s="197">
        <v>1</v>
      </c>
      <c r="BB412" s="197">
        <v>3</v>
      </c>
      <c r="BC412" s="197">
        <v>22</v>
      </c>
      <c r="BD412" s="197">
        <v>31</v>
      </c>
      <c r="BE412" s="197">
        <v>11.9</v>
      </c>
      <c r="BF412" s="197">
        <v>19.7</v>
      </c>
      <c r="BG412" s="197">
        <v>3.1</v>
      </c>
      <c r="BH412" s="197">
        <v>4.3</v>
      </c>
      <c r="BI412" s="197">
        <v>2.7</v>
      </c>
      <c r="BJ412" s="197">
        <v>3</v>
      </c>
      <c r="BK412" s="197">
        <v>3.3</v>
      </c>
      <c r="BL412" s="197">
        <v>2.1</v>
      </c>
      <c r="BM412" s="197">
        <v>15</v>
      </c>
      <c r="BN412" s="197">
        <v>1.5</v>
      </c>
      <c r="BO412" s="197">
        <v>92</v>
      </c>
      <c r="BP412" s="197">
        <v>96.7</v>
      </c>
      <c r="BQ412" s="197">
        <v>0</v>
      </c>
      <c r="BR412" s="197">
        <v>67</v>
      </c>
      <c r="BS412" s="197">
        <v>114</v>
      </c>
      <c r="BT412" s="197">
        <v>47</v>
      </c>
      <c r="BU412" s="197">
        <v>162.5</v>
      </c>
      <c r="BV412" s="197">
        <v>27.1</v>
      </c>
      <c r="BW412" s="197">
        <v>11</v>
      </c>
      <c r="BX412" s="197">
        <v>3.1</v>
      </c>
      <c r="BY412" s="197">
        <v>79.400000000000006</v>
      </c>
      <c r="BZ412" s="197">
        <v>99.6</v>
      </c>
      <c r="CA412" s="197">
        <v>79.400000000000006</v>
      </c>
      <c r="CB412" s="197">
        <v>100</v>
      </c>
      <c r="CC412" s="197"/>
      <c r="CD412" s="197"/>
      <c r="CE412" s="197"/>
      <c r="CF412" s="197"/>
      <c r="CG412" s="197"/>
      <c r="CH412" s="197"/>
      <c r="CI412" s="207">
        <v>10</v>
      </c>
      <c r="CJ412" s="207">
        <v>10</v>
      </c>
      <c r="CK412" s="207">
        <v>0</v>
      </c>
    </row>
    <row r="413" spans="1:89" x14ac:dyDescent="0.2">
      <c r="A413" s="196">
        <v>419</v>
      </c>
      <c r="B413" s="197">
        <v>419</v>
      </c>
      <c r="C413" s="197" t="s">
        <v>1547</v>
      </c>
      <c r="D413" s="202" t="s">
        <v>1548</v>
      </c>
      <c r="E413" s="197">
        <v>14</v>
      </c>
      <c r="F413" s="199" t="s">
        <v>110</v>
      </c>
      <c r="G413" s="199" t="s">
        <v>111</v>
      </c>
      <c r="H413" s="197"/>
      <c r="I413" s="200" t="s">
        <v>87</v>
      </c>
      <c r="J413" s="200" t="s">
        <v>93</v>
      </c>
      <c r="K413" s="200" t="s">
        <v>337</v>
      </c>
      <c r="L413" s="200" t="s">
        <v>337</v>
      </c>
      <c r="M413" s="200" t="s">
        <v>337</v>
      </c>
      <c r="N413" s="200" t="s">
        <v>337</v>
      </c>
      <c r="O413" s="200" t="s">
        <v>337</v>
      </c>
      <c r="P413" s="201">
        <v>44516</v>
      </c>
      <c r="Q413" s="201" t="s">
        <v>88</v>
      </c>
      <c r="R413" s="198" t="s">
        <v>1549</v>
      </c>
      <c r="S413" s="202">
        <v>14</v>
      </c>
      <c r="T413" s="197" t="s">
        <v>98</v>
      </c>
      <c r="U413" s="197">
        <v>163</v>
      </c>
      <c r="V413" s="197">
        <v>45</v>
      </c>
      <c r="W413" s="197">
        <v>16.899999999999999</v>
      </c>
      <c r="X413" s="197"/>
      <c r="Y413" s="197"/>
      <c r="Z413" s="203">
        <v>0.95833333333333337</v>
      </c>
      <c r="AA413" s="203">
        <v>0.27708333333333335</v>
      </c>
      <c r="AB413" s="204">
        <v>455</v>
      </c>
      <c r="AC413" s="197">
        <v>426</v>
      </c>
      <c r="AD413" s="197">
        <v>94</v>
      </c>
      <c r="AE413" s="197">
        <v>29</v>
      </c>
      <c r="AF413" s="197"/>
      <c r="AG413" s="197">
        <v>4</v>
      </c>
      <c r="AH413" s="197">
        <v>159</v>
      </c>
      <c r="AI413" s="197">
        <v>7.2</v>
      </c>
      <c r="AJ413" s="197">
        <v>5.4</v>
      </c>
      <c r="AK413" s="197">
        <v>52.8</v>
      </c>
      <c r="AL413" s="197">
        <v>26.5</v>
      </c>
      <c r="AM413" s="197">
        <v>15.3</v>
      </c>
      <c r="AN413" s="197">
        <v>96</v>
      </c>
      <c r="AO413" s="197">
        <v>35</v>
      </c>
      <c r="AP413" s="197">
        <v>4.5999999999999996</v>
      </c>
      <c r="AQ413" s="197">
        <v>101</v>
      </c>
      <c r="AR413" s="197">
        <v>14.2</v>
      </c>
      <c r="AS413" s="197"/>
      <c r="AT413" s="197"/>
      <c r="AU413" s="197"/>
      <c r="AV413" s="197"/>
      <c r="AW413" s="197">
        <v>0</v>
      </c>
      <c r="AX413" s="197">
        <v>0</v>
      </c>
      <c r="AY413" s="197">
        <v>0</v>
      </c>
      <c r="AZ413" s="197">
        <v>0</v>
      </c>
      <c r="BA413" s="197">
        <v>0</v>
      </c>
      <c r="BB413" s="197">
        <v>3</v>
      </c>
      <c r="BC413" s="197">
        <v>22</v>
      </c>
      <c r="BD413" s="197">
        <v>25</v>
      </c>
      <c r="BE413" s="197">
        <v>10.7</v>
      </c>
      <c r="BF413" s="197">
        <v>17.600000000000001</v>
      </c>
      <c r="BG413" s="197">
        <v>3.5</v>
      </c>
      <c r="BH413" s="197">
        <v>7.4</v>
      </c>
      <c r="BI413" s="197">
        <v>2.8</v>
      </c>
      <c r="BJ413" s="197">
        <v>4.0999999999999996</v>
      </c>
      <c r="BK413" s="197">
        <v>2</v>
      </c>
      <c r="BL413" s="197">
        <v>2.8</v>
      </c>
      <c r="BM413" s="197">
        <v>7</v>
      </c>
      <c r="BN413" s="197">
        <v>1</v>
      </c>
      <c r="BO413" s="197">
        <v>93</v>
      </c>
      <c r="BP413" s="197">
        <v>95.3</v>
      </c>
      <c r="BQ413" s="197">
        <v>0</v>
      </c>
      <c r="BR413" s="197">
        <v>55</v>
      </c>
      <c r="BS413" s="197">
        <v>97</v>
      </c>
      <c r="BT413" s="197">
        <v>45</v>
      </c>
      <c r="BU413" s="197">
        <v>0.5</v>
      </c>
      <c r="BV413" s="197">
        <v>70</v>
      </c>
      <c r="BW413" s="197">
        <v>5.4</v>
      </c>
      <c r="BX413" s="197">
        <v>3</v>
      </c>
      <c r="BY413" s="197">
        <v>81.099999999999994</v>
      </c>
      <c r="BZ413" s="197">
        <v>81.099999999999994</v>
      </c>
      <c r="CA413" s="197">
        <v>100</v>
      </c>
      <c r="CB413" s="197">
        <v>100</v>
      </c>
      <c r="CC413" s="197" t="s">
        <v>77</v>
      </c>
      <c r="CD413" s="197"/>
      <c r="CE413" s="197"/>
      <c r="CF413" s="197"/>
      <c r="CG413" s="197"/>
      <c r="CH413" s="197"/>
      <c r="CI413" s="207">
        <v>9</v>
      </c>
      <c r="CJ413" s="207">
        <v>6</v>
      </c>
      <c r="CK413" s="207">
        <v>4</v>
      </c>
    </row>
    <row r="414" spans="1:89" x14ac:dyDescent="0.2">
      <c r="A414" s="196">
        <v>420</v>
      </c>
      <c r="B414" s="197">
        <v>420</v>
      </c>
      <c r="C414" s="197" t="s">
        <v>1550</v>
      </c>
      <c r="D414" s="202" t="s">
        <v>1551</v>
      </c>
      <c r="E414" s="197">
        <v>5</v>
      </c>
      <c r="F414" s="199" t="s">
        <v>110</v>
      </c>
      <c r="G414" s="199" t="s">
        <v>111</v>
      </c>
      <c r="H414" s="197"/>
      <c r="I414" s="200" t="s">
        <v>94</v>
      </c>
      <c r="J414" s="200" t="s">
        <v>95</v>
      </c>
      <c r="K414" s="200" t="s">
        <v>93</v>
      </c>
      <c r="L414" s="200" t="s">
        <v>337</v>
      </c>
      <c r="M414" s="200" t="s">
        <v>337</v>
      </c>
      <c r="N414" s="200" t="s">
        <v>337</v>
      </c>
      <c r="O414" s="200" t="s">
        <v>337</v>
      </c>
      <c r="P414" s="201">
        <v>44517</v>
      </c>
      <c r="Q414" s="201" t="s">
        <v>88</v>
      </c>
      <c r="R414" s="198" t="s">
        <v>1552</v>
      </c>
      <c r="S414" s="202">
        <v>5</v>
      </c>
      <c r="T414" s="197" t="s">
        <v>90</v>
      </c>
      <c r="U414" s="197">
        <v>115</v>
      </c>
      <c r="V414" s="197">
        <v>18</v>
      </c>
      <c r="W414" s="197">
        <v>13.6</v>
      </c>
      <c r="X414" s="197"/>
      <c r="Y414" s="197"/>
      <c r="Z414" s="203">
        <v>0.82916666666666661</v>
      </c>
      <c r="AA414" s="203">
        <v>0.28263888888888888</v>
      </c>
      <c r="AB414" s="204">
        <v>640.20000000000005</v>
      </c>
      <c r="AC414" s="197">
        <v>558.70000000000005</v>
      </c>
      <c r="AD414" s="197">
        <v>87</v>
      </c>
      <c r="AE414" s="197">
        <v>81.5</v>
      </c>
      <c r="AF414" s="197"/>
      <c r="AG414" s="197">
        <v>13.1</v>
      </c>
      <c r="AH414" s="197">
        <v>104.5</v>
      </c>
      <c r="AI414" s="197">
        <v>14.5</v>
      </c>
      <c r="AJ414" s="197">
        <v>18.3</v>
      </c>
      <c r="AK414" s="197">
        <v>42.8</v>
      </c>
      <c r="AL414" s="197">
        <v>20.6</v>
      </c>
      <c r="AM414" s="197">
        <v>18.3</v>
      </c>
      <c r="AN414" s="197">
        <v>85</v>
      </c>
      <c r="AO414" s="197">
        <v>13</v>
      </c>
      <c r="AP414" s="197">
        <v>1.2</v>
      </c>
      <c r="AQ414" s="197">
        <v>187</v>
      </c>
      <c r="AR414" s="197">
        <v>20.100000000000001</v>
      </c>
      <c r="AS414" s="197"/>
      <c r="AT414" s="197"/>
      <c r="AU414" s="197"/>
      <c r="AV414" s="197"/>
      <c r="AW414" s="197">
        <v>29</v>
      </c>
      <c r="AX414" s="197">
        <v>2.7</v>
      </c>
      <c r="AY414" s="197">
        <v>0.9</v>
      </c>
      <c r="AZ414" s="197">
        <v>12</v>
      </c>
      <c r="BA414" s="197">
        <v>9</v>
      </c>
      <c r="BB414" s="197">
        <v>21</v>
      </c>
      <c r="BC414" s="197">
        <v>103</v>
      </c>
      <c r="BD414" s="197">
        <v>145</v>
      </c>
      <c r="BE414" s="197">
        <v>11.3</v>
      </c>
      <c r="BF414" s="197">
        <v>21.2</v>
      </c>
      <c r="BG414" s="197">
        <v>15.6</v>
      </c>
      <c r="BH414" s="197">
        <v>29.3</v>
      </c>
      <c r="BI414" s="197">
        <v>12.5</v>
      </c>
      <c r="BJ414" s="197">
        <v>14.8</v>
      </c>
      <c r="BK414" s="197">
        <v>18</v>
      </c>
      <c r="BL414" s="197">
        <v>14.3</v>
      </c>
      <c r="BM414" s="197">
        <v>42</v>
      </c>
      <c r="BN414" s="197">
        <v>4.5</v>
      </c>
      <c r="BO414" s="197">
        <v>88</v>
      </c>
      <c r="BP414" s="197">
        <v>96.6</v>
      </c>
      <c r="BQ414" s="197">
        <v>0.2</v>
      </c>
      <c r="BR414" s="197">
        <v>93</v>
      </c>
      <c r="BS414" s="197">
        <v>126</v>
      </c>
      <c r="BT414" s="197">
        <v>68</v>
      </c>
      <c r="BU414" s="197">
        <v>211.9</v>
      </c>
      <c r="BV414" s="197">
        <v>56.3</v>
      </c>
      <c r="BW414" s="197">
        <v>12.9</v>
      </c>
      <c r="BX414" s="197">
        <v>3.3</v>
      </c>
      <c r="BY414" s="197">
        <v>87.3</v>
      </c>
      <c r="BZ414" s="197">
        <v>87.3</v>
      </c>
      <c r="CA414" s="197">
        <v>99.2</v>
      </c>
      <c r="CB414" s="197">
        <v>100</v>
      </c>
      <c r="CC414" s="197"/>
      <c r="CD414" s="197"/>
      <c r="CE414" s="197"/>
      <c r="CF414" s="197"/>
      <c r="CG414" s="197"/>
      <c r="CH414" s="197"/>
      <c r="CI414" s="207">
        <v>10</v>
      </c>
      <c r="CJ414" s="207">
        <v>10</v>
      </c>
      <c r="CK414" s="207">
        <v>1</v>
      </c>
    </row>
    <row r="415" spans="1:89" x14ac:dyDescent="0.2">
      <c r="A415" s="196">
        <v>421</v>
      </c>
      <c r="B415" s="197">
        <v>421</v>
      </c>
      <c r="C415" s="197" t="s">
        <v>1640</v>
      </c>
      <c r="D415" s="202" t="s">
        <v>1641</v>
      </c>
      <c r="E415" s="197">
        <v>12</v>
      </c>
      <c r="F415" s="199" t="s">
        <v>110</v>
      </c>
      <c r="G415" s="199" t="s">
        <v>111</v>
      </c>
      <c r="H415" s="197" t="s">
        <v>1773</v>
      </c>
      <c r="I415" s="200" t="s">
        <v>87</v>
      </c>
      <c r="J415" s="200" t="s">
        <v>94</v>
      </c>
      <c r="K415" s="200" t="s">
        <v>95</v>
      </c>
      <c r="L415" s="200" t="s">
        <v>93</v>
      </c>
      <c r="M415" s="200" t="s">
        <v>96</v>
      </c>
      <c r="N415" s="200" t="s">
        <v>337</v>
      </c>
      <c r="O415" s="200" t="s">
        <v>337</v>
      </c>
      <c r="P415" s="201">
        <v>44519</v>
      </c>
      <c r="Q415" s="201" t="s">
        <v>88</v>
      </c>
      <c r="R415" s="198" t="s">
        <v>1642</v>
      </c>
      <c r="S415" s="202">
        <v>12</v>
      </c>
      <c r="T415" s="197" t="s">
        <v>98</v>
      </c>
      <c r="U415" s="197">
        <v>153</v>
      </c>
      <c r="V415" s="197">
        <v>39</v>
      </c>
      <c r="W415" s="197">
        <v>16.7</v>
      </c>
      <c r="X415" s="197"/>
      <c r="Y415" s="197"/>
      <c r="Z415" s="203">
        <v>0.88888888888888884</v>
      </c>
      <c r="AA415" s="203">
        <v>0.32847222222222222</v>
      </c>
      <c r="AB415" s="204">
        <v>553.6</v>
      </c>
      <c r="AC415" s="197">
        <v>482</v>
      </c>
      <c r="AD415" s="197">
        <v>87</v>
      </c>
      <c r="AE415" s="197">
        <v>71.599999999999994</v>
      </c>
      <c r="AF415" s="197"/>
      <c r="AG415" s="197">
        <v>79.5</v>
      </c>
      <c r="AH415" s="197">
        <v>146</v>
      </c>
      <c r="AI415" s="197">
        <v>23.9</v>
      </c>
      <c r="AJ415" s="197">
        <v>8.5</v>
      </c>
      <c r="AK415" s="197">
        <v>43.2</v>
      </c>
      <c r="AL415" s="197">
        <v>20.5</v>
      </c>
      <c r="AM415" s="197">
        <v>27.8</v>
      </c>
      <c r="AN415" s="197">
        <v>70</v>
      </c>
      <c r="AO415" s="197">
        <v>42</v>
      </c>
      <c r="AP415" s="197">
        <v>4.5999999999999996</v>
      </c>
      <c r="AQ415" s="197">
        <v>62</v>
      </c>
      <c r="AR415" s="197">
        <v>7.7</v>
      </c>
      <c r="AS415" s="197"/>
      <c r="AT415" s="197"/>
      <c r="AU415" s="197"/>
      <c r="AV415" s="197"/>
      <c r="AW415" s="197">
        <v>41</v>
      </c>
      <c r="AX415" s="197">
        <v>5.0999999999999996</v>
      </c>
      <c r="AY415" s="197">
        <v>1.9</v>
      </c>
      <c r="AZ415" s="197">
        <v>0</v>
      </c>
      <c r="BA415" s="197">
        <v>1</v>
      </c>
      <c r="BB415" s="197">
        <v>1</v>
      </c>
      <c r="BC415" s="197">
        <v>8</v>
      </c>
      <c r="BD415" s="197">
        <v>10</v>
      </c>
      <c r="BE415" s="197">
        <v>12.6</v>
      </c>
      <c r="BF415" s="197">
        <v>16.3</v>
      </c>
      <c r="BG415" s="197">
        <v>1.2</v>
      </c>
      <c r="BH415" s="197">
        <v>2.7</v>
      </c>
      <c r="BI415" s="197">
        <v>0.7</v>
      </c>
      <c r="BJ415" s="197">
        <v>6.1</v>
      </c>
      <c r="BK415" s="197">
        <v>0.4</v>
      </c>
      <c r="BL415" s="197">
        <v>1.1000000000000001</v>
      </c>
      <c r="BM415" s="197">
        <v>5</v>
      </c>
      <c r="BN415" s="197">
        <v>0.6</v>
      </c>
      <c r="BO415" s="197">
        <v>94</v>
      </c>
      <c r="BP415" s="197">
        <v>96.5</v>
      </c>
      <c r="BQ415" s="197">
        <v>0</v>
      </c>
      <c r="BR415" s="197">
        <v>63</v>
      </c>
      <c r="BS415" s="197">
        <v>109</v>
      </c>
      <c r="BT415" s="197">
        <v>48</v>
      </c>
      <c r="BU415" s="197">
        <v>34.1</v>
      </c>
      <c r="BV415" s="197">
        <v>3.2</v>
      </c>
      <c r="BW415" s="197">
        <v>17.2</v>
      </c>
      <c r="BX415" s="197">
        <v>3.2</v>
      </c>
      <c r="BY415" s="197">
        <v>53.4</v>
      </c>
      <c r="BZ415" s="197">
        <v>99.8</v>
      </c>
      <c r="CA415" s="197">
        <v>53.4</v>
      </c>
      <c r="CB415" s="197">
        <v>100</v>
      </c>
      <c r="CC415" s="197"/>
      <c r="CD415" s="197"/>
      <c r="CE415" s="197"/>
      <c r="CF415" s="197"/>
      <c r="CG415" s="197"/>
      <c r="CH415" s="197"/>
      <c r="CI415" s="207">
        <v>7</v>
      </c>
      <c r="CJ415" s="207">
        <v>4</v>
      </c>
      <c r="CK415" s="207">
        <v>7</v>
      </c>
    </row>
    <row r="416" spans="1:89" x14ac:dyDescent="0.2">
      <c r="A416" s="196">
        <v>422</v>
      </c>
      <c r="B416" s="197">
        <v>422</v>
      </c>
      <c r="C416" s="197" t="s">
        <v>1440</v>
      </c>
      <c r="D416" s="202" t="s">
        <v>1441</v>
      </c>
      <c r="E416" s="197">
        <v>4</v>
      </c>
      <c r="F416" s="199" t="s">
        <v>110</v>
      </c>
      <c r="G416" s="199" t="s">
        <v>111</v>
      </c>
      <c r="H416" s="197"/>
      <c r="I416" s="200" t="s">
        <v>94</v>
      </c>
      <c r="J416" s="200" t="s">
        <v>337</v>
      </c>
      <c r="K416" s="200" t="s">
        <v>337</v>
      </c>
      <c r="L416" s="200" t="s">
        <v>337</v>
      </c>
      <c r="M416" s="200" t="s">
        <v>337</v>
      </c>
      <c r="N416" s="200" t="s">
        <v>337</v>
      </c>
      <c r="O416" s="200" t="s">
        <v>337</v>
      </c>
      <c r="P416" s="201">
        <v>44523</v>
      </c>
      <c r="Q416" s="201" t="s">
        <v>88</v>
      </c>
      <c r="R416" s="198" t="s">
        <v>1442</v>
      </c>
      <c r="S416" s="202">
        <v>4</v>
      </c>
      <c r="T416" s="197" t="s">
        <v>90</v>
      </c>
      <c r="U416" s="197">
        <v>110</v>
      </c>
      <c r="V416" s="197">
        <v>17</v>
      </c>
      <c r="W416" s="197">
        <v>14</v>
      </c>
      <c r="X416" s="197"/>
      <c r="Y416" s="197"/>
      <c r="Z416" s="203">
        <v>0.84722222222222221</v>
      </c>
      <c r="AA416" s="203">
        <v>0.29166666666666669</v>
      </c>
      <c r="AB416" s="204">
        <v>634</v>
      </c>
      <c r="AC416" s="197">
        <v>621</v>
      </c>
      <c r="AD416" s="197">
        <v>98</v>
      </c>
      <c r="AE416" s="197">
        <v>13.9</v>
      </c>
      <c r="AF416" s="197"/>
      <c r="AG416" s="197">
        <v>5.2</v>
      </c>
      <c r="AH416" s="197">
        <v>196</v>
      </c>
      <c r="AI416" s="197">
        <v>3</v>
      </c>
      <c r="AJ416" s="197">
        <v>2.7</v>
      </c>
      <c r="AK416" s="197">
        <v>50.2</v>
      </c>
      <c r="AL416" s="197">
        <v>23.3</v>
      </c>
      <c r="AM416" s="197">
        <v>23.8</v>
      </c>
      <c r="AN416" s="197">
        <v>68</v>
      </c>
      <c r="AO416" s="197">
        <v>19</v>
      </c>
      <c r="AP416" s="197">
        <v>1.8</v>
      </c>
      <c r="AQ416" s="197">
        <v>161</v>
      </c>
      <c r="AR416" s="197">
        <v>15.6</v>
      </c>
      <c r="AS416" s="197"/>
      <c r="AT416" s="197"/>
      <c r="AU416" s="197"/>
      <c r="AV416" s="197"/>
      <c r="AW416" s="197">
        <v>52</v>
      </c>
      <c r="AX416" s="197">
        <v>5</v>
      </c>
      <c r="AY416" s="197">
        <v>0.9</v>
      </c>
      <c r="AZ416" s="197">
        <v>5</v>
      </c>
      <c r="BA416" s="197">
        <v>1</v>
      </c>
      <c r="BB416" s="197">
        <v>5</v>
      </c>
      <c r="BC416" s="197">
        <v>58</v>
      </c>
      <c r="BD416" s="197">
        <v>69</v>
      </c>
      <c r="BE416" s="197">
        <v>13</v>
      </c>
      <c r="BF416" s="197">
        <v>17.2</v>
      </c>
      <c r="BG416" s="197">
        <v>6.7</v>
      </c>
      <c r="BH416" s="197">
        <v>8.1</v>
      </c>
      <c r="BI416" s="197">
        <v>6.2</v>
      </c>
      <c r="BJ416" s="197">
        <v>7.3</v>
      </c>
      <c r="BK416" s="197">
        <v>6.1</v>
      </c>
      <c r="BL416" s="197">
        <v>6.1</v>
      </c>
      <c r="BM416" s="197">
        <v>21</v>
      </c>
      <c r="BN416" s="197">
        <v>2</v>
      </c>
      <c r="BO416" s="197">
        <v>89</v>
      </c>
      <c r="BP416" s="197">
        <v>96.5</v>
      </c>
      <c r="BQ416" s="197">
        <v>0</v>
      </c>
      <c r="BR416" s="197">
        <v>88</v>
      </c>
      <c r="BS416" s="197">
        <v>121</v>
      </c>
      <c r="BT416" s="197">
        <v>66</v>
      </c>
      <c r="BU416" s="197">
        <v>75.7</v>
      </c>
      <c r="BV416" s="197">
        <v>79.599999999999994</v>
      </c>
      <c r="BW416" s="197">
        <v>8.5</v>
      </c>
      <c r="BX416" s="197">
        <v>3.8</v>
      </c>
      <c r="BY416" s="197">
        <v>46.7</v>
      </c>
      <c r="BZ416" s="197">
        <v>46.7</v>
      </c>
      <c r="CA416" s="197">
        <v>100</v>
      </c>
      <c r="CB416" s="197">
        <v>100</v>
      </c>
      <c r="CC416" s="197"/>
      <c r="CD416" s="197"/>
      <c r="CE416" s="197"/>
      <c r="CF416" s="197"/>
      <c r="CG416" s="197"/>
      <c r="CH416" s="197"/>
      <c r="CI416" s="207">
        <v>10</v>
      </c>
      <c r="CJ416" s="207">
        <v>10</v>
      </c>
      <c r="CK416" s="207">
        <v>0</v>
      </c>
    </row>
    <row r="417" spans="1:89" x14ac:dyDescent="0.2">
      <c r="A417" s="196">
        <v>423</v>
      </c>
      <c r="B417" s="197">
        <v>423</v>
      </c>
      <c r="C417" s="197" t="s">
        <v>1571</v>
      </c>
      <c r="D417" s="202" t="s">
        <v>1572</v>
      </c>
      <c r="E417" s="197">
        <v>10</v>
      </c>
      <c r="F417" s="199" t="s">
        <v>110</v>
      </c>
      <c r="G417" s="199" t="s">
        <v>111</v>
      </c>
      <c r="H417" s="197"/>
      <c r="I417" s="200" t="s">
        <v>94</v>
      </c>
      <c r="J417" s="200" t="s">
        <v>337</v>
      </c>
      <c r="K417" s="200" t="s">
        <v>337</v>
      </c>
      <c r="L417" s="200" t="s">
        <v>337</v>
      </c>
      <c r="M417" s="200" t="s">
        <v>337</v>
      </c>
      <c r="N417" s="200" t="s">
        <v>337</v>
      </c>
      <c r="O417" s="200" t="s">
        <v>337</v>
      </c>
      <c r="P417" s="201">
        <v>44524</v>
      </c>
      <c r="Q417" s="201" t="s">
        <v>88</v>
      </c>
      <c r="R417" s="198" t="s">
        <v>1573</v>
      </c>
      <c r="S417" s="202">
        <v>10</v>
      </c>
      <c r="T417" s="197" t="s">
        <v>98</v>
      </c>
      <c r="U417" s="197">
        <v>135</v>
      </c>
      <c r="V417" s="197">
        <v>33</v>
      </c>
      <c r="W417" s="197">
        <v>18.100000000000001</v>
      </c>
      <c r="X417" s="197"/>
      <c r="Y417" s="197"/>
      <c r="Z417" s="203">
        <v>0.88541666666666663</v>
      </c>
      <c r="AA417" s="203">
        <v>0.2902777777777778</v>
      </c>
      <c r="AB417" s="204">
        <v>556.9</v>
      </c>
      <c r="AC417" s="197">
        <v>506.9</v>
      </c>
      <c r="AD417" s="197">
        <v>91</v>
      </c>
      <c r="AE417" s="197">
        <v>50</v>
      </c>
      <c r="AF417" s="197"/>
      <c r="AG417" s="197">
        <v>26.2</v>
      </c>
      <c r="AH417" s="197">
        <v>109</v>
      </c>
      <c r="AI417" s="197">
        <v>13.1</v>
      </c>
      <c r="AJ417" s="197">
        <v>11</v>
      </c>
      <c r="AK417" s="197">
        <v>47</v>
      </c>
      <c r="AL417" s="197">
        <v>17.899999999999999</v>
      </c>
      <c r="AM417" s="197">
        <v>24.1</v>
      </c>
      <c r="AN417" s="197">
        <v>77</v>
      </c>
      <c r="AO417" s="197">
        <v>28</v>
      </c>
      <c r="AP417" s="197">
        <v>3</v>
      </c>
      <c r="AQ417" s="197">
        <v>131</v>
      </c>
      <c r="AR417" s="197">
        <v>15.5</v>
      </c>
      <c r="AS417" s="197"/>
      <c r="AT417" s="197"/>
      <c r="AU417" s="197"/>
      <c r="AV417" s="197"/>
      <c r="AW417" s="197">
        <v>9</v>
      </c>
      <c r="AX417" s="197">
        <v>1.1000000000000001</v>
      </c>
      <c r="AY417" s="197">
        <v>1.1000000000000001</v>
      </c>
      <c r="AZ417" s="197">
        <v>0</v>
      </c>
      <c r="BA417" s="197">
        <v>0</v>
      </c>
      <c r="BB417" s="197">
        <v>0</v>
      </c>
      <c r="BC417" s="197">
        <v>56</v>
      </c>
      <c r="BD417" s="197">
        <v>56</v>
      </c>
      <c r="BE417" s="197"/>
      <c r="BF417" s="197">
        <v>19.8</v>
      </c>
      <c r="BG417" s="197">
        <v>6.6</v>
      </c>
      <c r="BH417" s="197">
        <v>9.8000000000000007</v>
      </c>
      <c r="BI417" s="197">
        <v>5.6</v>
      </c>
      <c r="BJ417" s="197">
        <v>17.3</v>
      </c>
      <c r="BK417" s="197">
        <v>3.1</v>
      </c>
      <c r="BL417" s="197">
        <v>6.7</v>
      </c>
      <c r="BM417" s="197">
        <v>5</v>
      </c>
      <c r="BN417" s="197">
        <v>0.6</v>
      </c>
      <c r="BO417" s="197">
        <v>91</v>
      </c>
      <c r="BP417" s="197">
        <v>95.2</v>
      </c>
      <c r="BQ417" s="197">
        <v>0</v>
      </c>
      <c r="BR417" s="197">
        <v>88</v>
      </c>
      <c r="BS417" s="197">
        <v>126</v>
      </c>
      <c r="BT417" s="197">
        <v>62</v>
      </c>
      <c r="BU417" s="197">
        <v>96.6</v>
      </c>
      <c r="BV417" s="197">
        <v>12.1</v>
      </c>
      <c r="BW417" s="197">
        <v>17.5</v>
      </c>
      <c r="BX417" s="197">
        <v>3.4</v>
      </c>
      <c r="BY417" s="197">
        <v>100</v>
      </c>
      <c r="BZ417" s="197">
        <v>100</v>
      </c>
      <c r="CA417" s="197">
        <v>100</v>
      </c>
      <c r="CB417" s="197">
        <v>100</v>
      </c>
      <c r="CC417" s="197"/>
      <c r="CD417" s="197"/>
      <c r="CE417" s="197"/>
      <c r="CF417" s="197"/>
      <c r="CG417" s="197"/>
      <c r="CH417" s="197"/>
      <c r="CI417" s="207">
        <v>5</v>
      </c>
      <c r="CJ417" s="207">
        <v>8</v>
      </c>
      <c r="CK417" s="207">
        <v>0</v>
      </c>
    </row>
    <row r="418" spans="1:89" x14ac:dyDescent="0.2">
      <c r="A418" s="196">
        <v>424</v>
      </c>
      <c r="B418" s="197">
        <v>424</v>
      </c>
      <c r="C418" s="197" t="s">
        <v>454</v>
      </c>
      <c r="D418" s="202" t="s">
        <v>455</v>
      </c>
      <c r="E418" s="197">
        <v>7</v>
      </c>
      <c r="F418" s="199" t="s">
        <v>110</v>
      </c>
      <c r="G418" s="199" t="s">
        <v>111</v>
      </c>
      <c r="H418" s="197" t="s">
        <v>1774</v>
      </c>
      <c r="I418" s="200" t="s">
        <v>94</v>
      </c>
      <c r="J418" s="200" t="s">
        <v>1752</v>
      </c>
      <c r="K418" s="200" t="s">
        <v>139</v>
      </c>
      <c r="L418" s="200" t="s">
        <v>93</v>
      </c>
      <c r="M418" s="200" t="s">
        <v>337</v>
      </c>
      <c r="N418" s="200" t="s">
        <v>337</v>
      </c>
      <c r="O418" s="200" t="s">
        <v>337</v>
      </c>
      <c r="P418" s="201">
        <v>44526</v>
      </c>
      <c r="Q418" s="201" t="s">
        <v>88</v>
      </c>
      <c r="R418" s="198" t="s">
        <v>1439</v>
      </c>
      <c r="S418" s="202">
        <v>7</v>
      </c>
      <c r="T418" s="197" t="s">
        <v>98</v>
      </c>
      <c r="U418" s="197">
        <v>130</v>
      </c>
      <c r="V418" s="197">
        <v>27</v>
      </c>
      <c r="W418" s="197">
        <v>16</v>
      </c>
      <c r="X418" s="197"/>
      <c r="Y418" s="197"/>
      <c r="Z418" s="203">
        <v>0.875</v>
      </c>
      <c r="AA418" s="203">
        <v>0.30555555555555552</v>
      </c>
      <c r="AB418" s="204">
        <v>620.5</v>
      </c>
      <c r="AC418" s="197">
        <v>573.5</v>
      </c>
      <c r="AD418" s="197">
        <v>92</v>
      </c>
      <c r="AE418" s="197">
        <v>47</v>
      </c>
      <c r="AF418" s="197"/>
      <c r="AG418" s="197">
        <v>14.5</v>
      </c>
      <c r="AH418" s="197">
        <v>201.5</v>
      </c>
      <c r="AI418" s="197">
        <v>7.6</v>
      </c>
      <c r="AJ418" s="197">
        <v>1.7</v>
      </c>
      <c r="AK418" s="197">
        <v>53.8</v>
      </c>
      <c r="AL418" s="197">
        <v>25.6</v>
      </c>
      <c r="AM418" s="197">
        <v>18.899999999999999</v>
      </c>
      <c r="AN418" s="197">
        <v>76</v>
      </c>
      <c r="AO418" s="197">
        <v>28</v>
      </c>
      <c r="AP418" s="197">
        <v>2.7</v>
      </c>
      <c r="AQ418" s="197">
        <v>72</v>
      </c>
      <c r="AR418" s="197">
        <v>7.5</v>
      </c>
      <c r="AS418" s="197"/>
      <c r="AT418" s="197"/>
      <c r="AU418" s="197"/>
      <c r="AV418" s="197"/>
      <c r="AW418" s="197">
        <v>0</v>
      </c>
      <c r="AX418" s="197">
        <v>0</v>
      </c>
      <c r="AY418" s="197">
        <v>0</v>
      </c>
      <c r="AZ418" s="197">
        <v>3</v>
      </c>
      <c r="BA418" s="197">
        <v>0</v>
      </c>
      <c r="BB418" s="197">
        <v>2</v>
      </c>
      <c r="BC418" s="197">
        <v>18</v>
      </c>
      <c r="BD418" s="197">
        <v>23</v>
      </c>
      <c r="BE418" s="197">
        <v>9.8000000000000007</v>
      </c>
      <c r="BF418" s="197">
        <v>19.600000000000001</v>
      </c>
      <c r="BG418" s="197">
        <v>2.4</v>
      </c>
      <c r="BH418" s="197">
        <v>8.8000000000000007</v>
      </c>
      <c r="BI418" s="197">
        <v>0.9</v>
      </c>
      <c r="BJ418" s="197">
        <v>0</v>
      </c>
      <c r="BK418" s="197">
        <v>3.1</v>
      </c>
      <c r="BL418" s="197">
        <v>1.8</v>
      </c>
      <c r="BM418" s="197">
        <v>11</v>
      </c>
      <c r="BN418" s="197">
        <v>1.2</v>
      </c>
      <c r="BO418" s="197">
        <v>81</v>
      </c>
      <c r="BP418" s="197">
        <v>96.6</v>
      </c>
      <c r="BQ418" s="197">
        <v>0.5</v>
      </c>
      <c r="BR418" s="197">
        <v>67</v>
      </c>
      <c r="BS418" s="197">
        <v>200</v>
      </c>
      <c r="BT418" s="197">
        <v>54</v>
      </c>
      <c r="BU418" s="197">
        <v>1</v>
      </c>
      <c r="BV418" s="197">
        <v>38.9</v>
      </c>
      <c r="BW418" s="197">
        <v>12.6</v>
      </c>
      <c r="BX418" s="197">
        <v>3.6</v>
      </c>
      <c r="BY418" s="197">
        <v>88.8</v>
      </c>
      <c r="BZ418" s="197">
        <v>88.8</v>
      </c>
      <c r="CA418" s="197">
        <v>100</v>
      </c>
      <c r="CB418" s="197">
        <v>100</v>
      </c>
      <c r="CC418" s="197"/>
      <c r="CD418" s="197"/>
      <c r="CE418" s="197"/>
      <c r="CF418" s="197"/>
      <c r="CG418" s="197"/>
      <c r="CH418" s="197"/>
      <c r="CI418" s="207">
        <v>10</v>
      </c>
      <c r="CJ418" s="207">
        <v>10</v>
      </c>
      <c r="CK418" s="207">
        <v>0</v>
      </c>
    </row>
    <row r="419" spans="1:89" x14ac:dyDescent="0.2">
      <c r="A419" s="196">
        <v>425</v>
      </c>
      <c r="B419" s="197">
        <v>425</v>
      </c>
      <c r="C419" s="197" t="s">
        <v>1436</v>
      </c>
      <c r="D419" s="202" t="s">
        <v>1437</v>
      </c>
      <c r="E419" s="197">
        <v>6</v>
      </c>
      <c r="F419" s="199" t="s">
        <v>110</v>
      </c>
      <c r="G419" s="199" t="s">
        <v>111</v>
      </c>
      <c r="H419" s="197"/>
      <c r="I419" s="200" t="s">
        <v>94</v>
      </c>
      <c r="J419" s="200" t="s">
        <v>93</v>
      </c>
      <c r="K419" s="200" t="s">
        <v>87</v>
      </c>
      <c r="L419" s="200" t="s">
        <v>95</v>
      </c>
      <c r="M419" s="200" t="s">
        <v>1752</v>
      </c>
      <c r="N419" s="200" t="s">
        <v>337</v>
      </c>
      <c r="O419" s="200" t="s">
        <v>337</v>
      </c>
      <c r="P419" s="201">
        <v>44531</v>
      </c>
      <c r="Q419" s="201" t="s">
        <v>88</v>
      </c>
      <c r="R419" s="198" t="s">
        <v>1438</v>
      </c>
      <c r="S419" s="202">
        <v>6</v>
      </c>
      <c r="T419" s="197" t="s">
        <v>98</v>
      </c>
      <c r="U419" s="197">
        <v>119</v>
      </c>
      <c r="V419" s="197"/>
      <c r="W419" s="197"/>
      <c r="X419" s="197"/>
      <c r="Y419" s="197"/>
      <c r="Z419" s="203">
        <v>0.86458333333333337</v>
      </c>
      <c r="AA419" s="203">
        <v>0.3034722222222222</v>
      </c>
      <c r="AB419" s="204">
        <v>602.20000000000005</v>
      </c>
      <c r="AC419" s="197">
        <v>586.5</v>
      </c>
      <c r="AD419" s="197">
        <v>97</v>
      </c>
      <c r="AE419" s="197">
        <v>15.7</v>
      </c>
      <c r="AF419" s="197"/>
      <c r="AG419" s="197">
        <v>30.4</v>
      </c>
      <c r="AH419" s="197">
        <v>145.5</v>
      </c>
      <c r="AI419" s="197">
        <v>7.3</v>
      </c>
      <c r="AJ419" s="197">
        <v>6</v>
      </c>
      <c r="AK419" s="197">
        <v>47.9</v>
      </c>
      <c r="AL419" s="197">
        <v>19.899999999999999</v>
      </c>
      <c r="AM419" s="197">
        <v>26.2</v>
      </c>
      <c r="AN419" s="197">
        <v>61</v>
      </c>
      <c r="AO419" s="197">
        <v>24</v>
      </c>
      <c r="AP419" s="197">
        <v>2.4</v>
      </c>
      <c r="AQ419" s="197">
        <v>50</v>
      </c>
      <c r="AR419" s="197">
        <v>5.0999999999999996</v>
      </c>
      <c r="AS419" s="197"/>
      <c r="AT419" s="197"/>
      <c r="AU419" s="197"/>
      <c r="AV419" s="197"/>
      <c r="AW419" s="197">
        <v>73</v>
      </c>
      <c r="AX419" s="197">
        <v>7.5</v>
      </c>
      <c r="AY419" s="197">
        <v>0.9</v>
      </c>
      <c r="AZ419" s="197">
        <v>3</v>
      </c>
      <c r="BA419" s="197">
        <v>0</v>
      </c>
      <c r="BB419" s="197">
        <v>1</v>
      </c>
      <c r="BC419" s="197">
        <v>25</v>
      </c>
      <c r="BD419" s="197">
        <v>29</v>
      </c>
      <c r="BE419" s="197">
        <v>9.8000000000000007</v>
      </c>
      <c r="BF419" s="197">
        <v>17.600000000000001</v>
      </c>
      <c r="BG419" s="197">
        <v>3</v>
      </c>
      <c r="BH419" s="197">
        <v>8.1999999999999993</v>
      </c>
      <c r="BI419" s="197">
        <v>1.1000000000000001</v>
      </c>
      <c r="BJ419" s="197">
        <v>3.7</v>
      </c>
      <c r="BK419" s="197">
        <v>1.8</v>
      </c>
      <c r="BL419" s="197">
        <v>2.1</v>
      </c>
      <c r="BM419" s="197">
        <v>15</v>
      </c>
      <c r="BN419" s="197">
        <v>1.5</v>
      </c>
      <c r="BO419" s="197">
        <v>92</v>
      </c>
      <c r="BP419" s="197">
        <v>96.9</v>
      </c>
      <c r="BQ419" s="197">
        <v>0</v>
      </c>
      <c r="BR419" s="197">
        <v>76</v>
      </c>
      <c r="BS419" s="197">
        <v>109</v>
      </c>
      <c r="BT419" s="197">
        <v>60</v>
      </c>
      <c r="BU419" s="197">
        <v>0</v>
      </c>
      <c r="BV419" s="197">
        <v>0</v>
      </c>
      <c r="BW419" s="197">
        <v>7.5</v>
      </c>
      <c r="BX419" s="197">
        <v>3.8</v>
      </c>
      <c r="BY419" s="197">
        <v>87.6</v>
      </c>
      <c r="BZ419" s="197">
        <v>99.8</v>
      </c>
      <c r="CA419" s="197">
        <v>87.6</v>
      </c>
      <c r="CB419" s="197">
        <v>100</v>
      </c>
      <c r="CC419" s="197"/>
      <c r="CD419" s="197"/>
      <c r="CE419" s="197"/>
      <c r="CF419" s="197"/>
      <c r="CG419" s="197"/>
      <c r="CH419" s="197"/>
      <c r="CI419" s="207">
        <v>9</v>
      </c>
      <c r="CJ419" s="207">
        <v>9</v>
      </c>
      <c r="CK419" s="207">
        <v>0</v>
      </c>
    </row>
    <row r="420" spans="1:89" x14ac:dyDescent="0.2">
      <c r="A420" s="196">
        <v>426</v>
      </c>
      <c r="B420" s="197">
        <v>426</v>
      </c>
      <c r="C420" s="197" t="s">
        <v>1433</v>
      </c>
      <c r="D420" s="202" t="s">
        <v>1434</v>
      </c>
      <c r="E420" s="197">
        <v>10</v>
      </c>
      <c r="F420" s="199" t="s">
        <v>110</v>
      </c>
      <c r="G420" s="199" t="s">
        <v>111</v>
      </c>
      <c r="H420" s="197"/>
      <c r="I420" s="200" t="s">
        <v>1752</v>
      </c>
      <c r="J420" s="200" t="s">
        <v>87</v>
      </c>
      <c r="K420" s="200" t="s">
        <v>200</v>
      </c>
      <c r="L420" s="200" t="s">
        <v>337</v>
      </c>
      <c r="M420" s="200" t="s">
        <v>337</v>
      </c>
      <c r="N420" s="200" t="s">
        <v>337</v>
      </c>
      <c r="O420" s="200" t="s">
        <v>337</v>
      </c>
      <c r="P420" s="201">
        <v>44531</v>
      </c>
      <c r="Q420" s="201" t="s">
        <v>88</v>
      </c>
      <c r="R420" s="198" t="s">
        <v>1435</v>
      </c>
      <c r="S420" s="202">
        <v>10</v>
      </c>
      <c r="T420" s="197" t="s">
        <v>98</v>
      </c>
      <c r="U420" s="197">
        <v>145</v>
      </c>
      <c r="V420" s="197">
        <v>34</v>
      </c>
      <c r="W420" s="197">
        <v>16.2</v>
      </c>
      <c r="X420" s="197"/>
      <c r="Y420" s="197"/>
      <c r="Z420" s="203">
        <v>0.86458333333333337</v>
      </c>
      <c r="AA420" s="203">
        <v>0.30416666666666664</v>
      </c>
      <c r="AB420" s="204">
        <v>604.70000000000005</v>
      </c>
      <c r="AC420" s="197">
        <v>574</v>
      </c>
      <c r="AD420" s="197">
        <v>95</v>
      </c>
      <c r="AE420" s="197">
        <v>30.7</v>
      </c>
      <c r="AF420" s="197"/>
      <c r="AG420" s="197">
        <v>27.6</v>
      </c>
      <c r="AH420" s="197">
        <v>140.5</v>
      </c>
      <c r="AI420" s="197">
        <v>9.1999999999999993</v>
      </c>
      <c r="AJ420" s="197">
        <v>4.2</v>
      </c>
      <c r="AK420" s="197">
        <v>45.6</v>
      </c>
      <c r="AL420" s="197">
        <v>26</v>
      </c>
      <c r="AM420" s="197">
        <v>24.3</v>
      </c>
      <c r="AN420" s="197">
        <v>77</v>
      </c>
      <c r="AO420" s="197">
        <v>25</v>
      </c>
      <c r="AP420" s="197">
        <v>2.5</v>
      </c>
      <c r="AQ420" s="197">
        <v>41</v>
      </c>
      <c r="AR420" s="197">
        <v>4.3</v>
      </c>
      <c r="AS420" s="197"/>
      <c r="AT420" s="197"/>
      <c r="AU420" s="197"/>
      <c r="AV420" s="197"/>
      <c r="AW420" s="197">
        <v>10</v>
      </c>
      <c r="AX420" s="197">
        <v>1</v>
      </c>
      <c r="AY420" s="197">
        <v>0</v>
      </c>
      <c r="AZ420" s="197">
        <v>10</v>
      </c>
      <c r="BA420" s="197">
        <v>2</v>
      </c>
      <c r="BB420" s="197">
        <v>7</v>
      </c>
      <c r="BC420" s="197">
        <v>13</v>
      </c>
      <c r="BD420" s="197">
        <v>32</v>
      </c>
      <c r="BE420" s="197">
        <v>10.8</v>
      </c>
      <c r="BF420" s="197">
        <v>14.6</v>
      </c>
      <c r="BG420" s="197">
        <v>3.3</v>
      </c>
      <c r="BH420" s="197">
        <v>7.3</v>
      </c>
      <c r="BI420" s="197">
        <v>2.1</v>
      </c>
      <c r="BJ420" s="197">
        <v>6</v>
      </c>
      <c r="BK420" s="197">
        <v>1.6</v>
      </c>
      <c r="BL420" s="197">
        <v>2.1</v>
      </c>
      <c r="BM420" s="197">
        <v>27</v>
      </c>
      <c r="BN420" s="197">
        <v>2.8</v>
      </c>
      <c r="BO420" s="197">
        <v>91</v>
      </c>
      <c r="BP420" s="197">
        <v>95.7</v>
      </c>
      <c r="BQ420" s="197">
        <v>0</v>
      </c>
      <c r="BR420" s="197">
        <v>67</v>
      </c>
      <c r="BS420" s="197">
        <v>101</v>
      </c>
      <c r="BT420" s="197">
        <v>52</v>
      </c>
      <c r="BU420" s="197">
        <v>31.5</v>
      </c>
      <c r="BV420" s="197">
        <v>33.700000000000003</v>
      </c>
      <c r="BW420" s="197">
        <v>6.1</v>
      </c>
      <c r="BX420" s="197">
        <v>3.6</v>
      </c>
      <c r="BY420" s="197">
        <v>98.5</v>
      </c>
      <c r="BZ420" s="197">
        <v>99.4</v>
      </c>
      <c r="CA420" s="197">
        <v>98.5</v>
      </c>
      <c r="CB420" s="197">
        <v>100</v>
      </c>
      <c r="CC420" s="197" t="s">
        <v>136</v>
      </c>
      <c r="CD420" s="197"/>
      <c r="CE420" s="197"/>
      <c r="CF420" s="197"/>
      <c r="CG420" s="197"/>
      <c r="CH420" s="197"/>
      <c r="CI420" s="207">
        <v>9</v>
      </c>
      <c r="CJ420" s="207">
        <v>9</v>
      </c>
      <c r="CK420" s="207">
        <v>0</v>
      </c>
    </row>
    <row r="421" spans="1:89" x14ac:dyDescent="0.2">
      <c r="A421" s="196">
        <v>427</v>
      </c>
      <c r="B421" s="197">
        <v>427</v>
      </c>
      <c r="C421" s="197" t="s">
        <v>1430</v>
      </c>
      <c r="D421" s="202" t="s">
        <v>1431</v>
      </c>
      <c r="E421" s="197">
        <v>5</v>
      </c>
      <c r="F421" s="199" t="s">
        <v>110</v>
      </c>
      <c r="G421" s="199" t="s">
        <v>111</v>
      </c>
      <c r="H421" s="197"/>
      <c r="I421" s="200" t="s">
        <v>94</v>
      </c>
      <c r="J421" s="200" t="s">
        <v>96</v>
      </c>
      <c r="K421" s="200" t="s">
        <v>93</v>
      </c>
      <c r="L421" s="200" t="s">
        <v>337</v>
      </c>
      <c r="M421" s="200" t="s">
        <v>337</v>
      </c>
      <c r="N421" s="200" t="s">
        <v>337</v>
      </c>
      <c r="O421" s="200" t="s">
        <v>337</v>
      </c>
      <c r="P421" s="201">
        <v>44533</v>
      </c>
      <c r="Q421" s="201" t="s">
        <v>88</v>
      </c>
      <c r="R421" s="198" t="s">
        <v>1432</v>
      </c>
      <c r="S421" s="202">
        <v>5</v>
      </c>
      <c r="T421" s="197" t="s">
        <v>98</v>
      </c>
      <c r="U421" s="197">
        <v>116</v>
      </c>
      <c r="V421" s="197">
        <v>22</v>
      </c>
      <c r="W421" s="197">
        <v>16.3</v>
      </c>
      <c r="X421" s="197"/>
      <c r="Y421" s="197"/>
      <c r="Z421" s="203">
        <v>0.8569444444444444</v>
      </c>
      <c r="AA421" s="203">
        <v>0.32083333333333336</v>
      </c>
      <c r="AB421" s="204">
        <v>631.5</v>
      </c>
      <c r="AC421" s="197">
        <v>599</v>
      </c>
      <c r="AD421" s="197">
        <v>95</v>
      </c>
      <c r="AE421" s="197">
        <v>32.5</v>
      </c>
      <c r="AF421" s="197"/>
      <c r="AG421" s="197">
        <v>36</v>
      </c>
      <c r="AH421" s="197">
        <v>151.5</v>
      </c>
      <c r="AI421" s="197">
        <v>10.3</v>
      </c>
      <c r="AJ421" s="197">
        <v>5.3</v>
      </c>
      <c r="AK421" s="197">
        <v>46.1</v>
      </c>
      <c r="AL421" s="197">
        <v>24.5</v>
      </c>
      <c r="AM421" s="197">
        <v>24.2</v>
      </c>
      <c r="AN421" s="197">
        <v>97</v>
      </c>
      <c r="AO421" s="197">
        <v>26</v>
      </c>
      <c r="AP421" s="197">
        <v>2.5</v>
      </c>
      <c r="AQ421" s="197">
        <v>144</v>
      </c>
      <c r="AR421" s="197">
        <v>14.4</v>
      </c>
      <c r="AS421" s="197"/>
      <c r="AT421" s="197"/>
      <c r="AU421" s="197"/>
      <c r="AV421" s="197"/>
      <c r="AW421" s="197">
        <v>245</v>
      </c>
      <c r="AX421" s="197">
        <v>24.3</v>
      </c>
      <c r="AY421" s="197">
        <v>7.4</v>
      </c>
      <c r="AZ421" s="197">
        <v>4</v>
      </c>
      <c r="BA421" s="197">
        <v>1</v>
      </c>
      <c r="BB421" s="197">
        <v>1</v>
      </c>
      <c r="BC421" s="197">
        <v>18</v>
      </c>
      <c r="BD421" s="197">
        <v>24</v>
      </c>
      <c r="BE421" s="197">
        <v>13.4</v>
      </c>
      <c r="BF421" s="197">
        <v>23.1</v>
      </c>
      <c r="BG421" s="197">
        <v>2.4</v>
      </c>
      <c r="BH421" s="197">
        <v>4.5999999999999996</v>
      </c>
      <c r="BI421" s="197">
        <v>1.7</v>
      </c>
      <c r="BJ421" s="197">
        <v>2.1</v>
      </c>
      <c r="BK421" s="197">
        <v>2.5</v>
      </c>
      <c r="BL421" s="197">
        <v>1.8</v>
      </c>
      <c r="BM421" s="197">
        <v>14</v>
      </c>
      <c r="BN421" s="197">
        <v>1.4</v>
      </c>
      <c r="BO421" s="197">
        <v>89</v>
      </c>
      <c r="BP421" s="197">
        <v>96.4</v>
      </c>
      <c r="BQ421" s="197">
        <v>0.1</v>
      </c>
      <c r="BR421" s="197">
        <v>77</v>
      </c>
      <c r="BS421" s="197">
        <v>115</v>
      </c>
      <c r="BT421" s="197">
        <v>54</v>
      </c>
      <c r="BU421" s="197">
        <v>143.19999999999999</v>
      </c>
      <c r="BV421" s="197">
        <v>24.2</v>
      </c>
      <c r="BW421" s="197">
        <v>9.5</v>
      </c>
      <c r="BX421" s="197">
        <v>4.5</v>
      </c>
      <c r="BY421" s="197">
        <v>93.1</v>
      </c>
      <c r="BZ421" s="197">
        <v>98.7</v>
      </c>
      <c r="CA421" s="197">
        <v>93.1</v>
      </c>
      <c r="CB421" s="197">
        <v>100</v>
      </c>
      <c r="CC421" s="197"/>
      <c r="CD421" s="197"/>
      <c r="CE421" s="197"/>
      <c r="CF421" s="197"/>
      <c r="CG421" s="197"/>
      <c r="CH421" s="197"/>
      <c r="CI421" s="207">
        <v>5</v>
      </c>
      <c r="CJ421" s="207">
        <v>10</v>
      </c>
      <c r="CK421" s="207">
        <v>5</v>
      </c>
    </row>
    <row r="422" spans="1:89" x14ac:dyDescent="0.2">
      <c r="A422" s="196">
        <v>428</v>
      </c>
      <c r="B422" s="197">
        <v>428</v>
      </c>
      <c r="C422" s="197" t="s">
        <v>1553</v>
      </c>
      <c r="D422" s="202" t="s">
        <v>1554</v>
      </c>
      <c r="E422" s="197">
        <v>8</v>
      </c>
      <c r="F422" s="199" t="s">
        <v>110</v>
      </c>
      <c r="G422" s="199" t="s">
        <v>111</v>
      </c>
      <c r="H422" s="197"/>
      <c r="I422" s="200" t="s">
        <v>94</v>
      </c>
      <c r="J422" s="200" t="s">
        <v>228</v>
      </c>
      <c r="K422" s="200" t="s">
        <v>93</v>
      </c>
      <c r="L422" s="200" t="s">
        <v>337</v>
      </c>
      <c r="M422" s="200" t="s">
        <v>337</v>
      </c>
      <c r="N422" s="200" t="s">
        <v>337</v>
      </c>
      <c r="O422" s="200" t="s">
        <v>337</v>
      </c>
      <c r="P422" s="201">
        <v>44537</v>
      </c>
      <c r="Q422" s="201" t="s">
        <v>88</v>
      </c>
      <c r="R422" s="198" t="s">
        <v>1555</v>
      </c>
      <c r="S422" s="202">
        <v>8</v>
      </c>
      <c r="T422" s="197" t="s">
        <v>98</v>
      </c>
      <c r="U422" s="197">
        <v>140</v>
      </c>
      <c r="V422" s="197">
        <v>30</v>
      </c>
      <c r="W422" s="197">
        <v>15.3</v>
      </c>
      <c r="X422" s="197"/>
      <c r="Y422" s="197"/>
      <c r="Z422" s="203">
        <v>0.90625</v>
      </c>
      <c r="AA422" s="203">
        <v>0.28194444444444444</v>
      </c>
      <c r="AB422" s="204">
        <v>541.1</v>
      </c>
      <c r="AC422" s="197">
        <v>507</v>
      </c>
      <c r="AD422" s="197">
        <v>94</v>
      </c>
      <c r="AE422" s="197">
        <v>34.1</v>
      </c>
      <c r="AF422" s="197"/>
      <c r="AG422" s="197">
        <v>0.3</v>
      </c>
      <c r="AH422" s="197">
        <v>55.8</v>
      </c>
      <c r="AI422" s="197">
        <v>6.3</v>
      </c>
      <c r="AJ422" s="197">
        <v>4.0999999999999996</v>
      </c>
      <c r="AK422" s="197">
        <v>47.2</v>
      </c>
      <c r="AL422" s="197">
        <v>23.7</v>
      </c>
      <c r="AM422" s="197">
        <v>25</v>
      </c>
      <c r="AN422" s="197">
        <v>48</v>
      </c>
      <c r="AO422" s="197">
        <v>16</v>
      </c>
      <c r="AP422" s="197">
        <v>1.8</v>
      </c>
      <c r="AQ422" s="197">
        <v>70</v>
      </c>
      <c r="AR422" s="197">
        <v>8.3000000000000007</v>
      </c>
      <c r="AS422" s="197"/>
      <c r="AT422" s="197"/>
      <c r="AU422" s="197"/>
      <c r="AV422" s="197"/>
      <c r="AW422" s="197">
        <v>69</v>
      </c>
      <c r="AX422" s="197">
        <v>8.1999999999999993</v>
      </c>
      <c r="AY422" s="197">
        <v>1.4</v>
      </c>
      <c r="AZ422" s="197">
        <v>7</v>
      </c>
      <c r="BA422" s="197">
        <v>5</v>
      </c>
      <c r="BB422" s="197">
        <v>10</v>
      </c>
      <c r="BC422" s="197">
        <v>27</v>
      </c>
      <c r="BD422" s="197">
        <v>49</v>
      </c>
      <c r="BE422" s="197">
        <v>15.9</v>
      </c>
      <c r="BF422" s="197">
        <v>24.4</v>
      </c>
      <c r="BG422" s="197">
        <v>5.8</v>
      </c>
      <c r="BH422" s="197">
        <v>15.7</v>
      </c>
      <c r="BI422" s="197">
        <v>2.5</v>
      </c>
      <c r="BJ422" s="197">
        <v>7.6</v>
      </c>
      <c r="BK422" s="197">
        <v>3.4</v>
      </c>
      <c r="BL422" s="197">
        <v>3.3</v>
      </c>
      <c r="BM422" s="197">
        <v>31</v>
      </c>
      <c r="BN422" s="197">
        <v>3.7</v>
      </c>
      <c r="BO422" s="197">
        <v>92</v>
      </c>
      <c r="BP422" s="197">
        <v>96.4</v>
      </c>
      <c r="BQ422" s="197">
        <v>0</v>
      </c>
      <c r="BR422" s="197">
        <v>66</v>
      </c>
      <c r="BS422" s="197">
        <v>108</v>
      </c>
      <c r="BT422" s="197">
        <v>51</v>
      </c>
      <c r="BU422" s="197">
        <v>228.4</v>
      </c>
      <c r="BV422" s="197">
        <v>41.7</v>
      </c>
      <c r="BW422" s="197">
        <v>6.9</v>
      </c>
      <c r="BX422" s="197">
        <v>3.4</v>
      </c>
      <c r="BY422" s="197">
        <v>81.5</v>
      </c>
      <c r="BZ422" s="197">
        <v>99.9</v>
      </c>
      <c r="CA422" s="197">
        <v>81.5</v>
      </c>
      <c r="CB422" s="197">
        <v>100</v>
      </c>
      <c r="CC422" s="197"/>
      <c r="CD422" s="197"/>
      <c r="CE422" s="197"/>
      <c r="CF422" s="197"/>
      <c r="CG422" s="197"/>
      <c r="CH422" s="197" t="s">
        <v>1885</v>
      </c>
      <c r="CI422" s="207">
        <v>9</v>
      </c>
      <c r="CJ422" s="207">
        <v>10</v>
      </c>
      <c r="CK422" s="207">
        <v>1</v>
      </c>
    </row>
    <row r="423" spans="1:89" x14ac:dyDescent="0.2">
      <c r="A423" s="196">
        <v>429</v>
      </c>
      <c r="B423" s="197">
        <v>429</v>
      </c>
      <c r="C423" s="197" t="s">
        <v>1427</v>
      </c>
      <c r="D423" s="202" t="s">
        <v>1428</v>
      </c>
      <c r="E423" s="197">
        <v>8</v>
      </c>
      <c r="F423" s="199" t="s">
        <v>110</v>
      </c>
      <c r="G423" s="199" t="s">
        <v>111</v>
      </c>
      <c r="H423" s="197"/>
      <c r="I423" s="200" t="s">
        <v>96</v>
      </c>
      <c r="J423" s="200" t="s">
        <v>93</v>
      </c>
      <c r="K423" s="200" t="s">
        <v>337</v>
      </c>
      <c r="L423" s="200" t="s">
        <v>337</v>
      </c>
      <c r="M423" s="200" t="s">
        <v>337</v>
      </c>
      <c r="N423" s="200" t="s">
        <v>337</v>
      </c>
      <c r="O423" s="200" t="s">
        <v>337</v>
      </c>
      <c r="P423" s="201">
        <v>44537</v>
      </c>
      <c r="Q423" s="201" t="s">
        <v>88</v>
      </c>
      <c r="R423" s="198" t="s">
        <v>1429</v>
      </c>
      <c r="S423" s="202">
        <v>8</v>
      </c>
      <c r="T423" s="197" t="s">
        <v>90</v>
      </c>
      <c r="U423" s="197">
        <v>130</v>
      </c>
      <c r="V423" s="197">
        <v>31</v>
      </c>
      <c r="W423" s="197">
        <v>18.3</v>
      </c>
      <c r="X423" s="197"/>
      <c r="Y423" s="197"/>
      <c r="Z423" s="203">
        <v>0.90625</v>
      </c>
      <c r="AA423" s="203">
        <v>0.29166666666666669</v>
      </c>
      <c r="AB423" s="204">
        <v>545</v>
      </c>
      <c r="AC423" s="197">
        <v>525.5</v>
      </c>
      <c r="AD423" s="197">
        <v>96</v>
      </c>
      <c r="AE423" s="197">
        <v>19.5</v>
      </c>
      <c r="AF423" s="197"/>
      <c r="AG423" s="197">
        <v>9.6999999999999993</v>
      </c>
      <c r="AH423" s="197">
        <v>130.5</v>
      </c>
      <c r="AI423" s="197">
        <v>5.3</v>
      </c>
      <c r="AJ423" s="197">
        <v>2.7</v>
      </c>
      <c r="AK423" s="197">
        <v>53.2</v>
      </c>
      <c r="AL423" s="197">
        <v>26.6</v>
      </c>
      <c r="AM423" s="197">
        <v>17.5</v>
      </c>
      <c r="AN423" s="197">
        <v>63</v>
      </c>
      <c r="AO423" s="197">
        <v>16</v>
      </c>
      <c r="AP423" s="197">
        <v>1.8</v>
      </c>
      <c r="AQ423" s="197">
        <v>84</v>
      </c>
      <c r="AR423" s="197">
        <v>9.6</v>
      </c>
      <c r="AS423" s="197"/>
      <c r="AT423" s="197"/>
      <c r="AU423" s="197"/>
      <c r="AV423" s="197"/>
      <c r="AW423" s="197">
        <v>6</v>
      </c>
      <c r="AX423" s="197">
        <v>0.6</v>
      </c>
      <c r="AY423" s="197">
        <v>0.1</v>
      </c>
      <c r="AZ423" s="197">
        <v>5</v>
      </c>
      <c r="BA423" s="197">
        <v>0</v>
      </c>
      <c r="BB423" s="197">
        <v>8</v>
      </c>
      <c r="BC423" s="197">
        <v>23</v>
      </c>
      <c r="BD423" s="197">
        <v>36</v>
      </c>
      <c r="BE423" s="197">
        <v>13.3</v>
      </c>
      <c r="BF423" s="197">
        <v>16</v>
      </c>
      <c r="BG423" s="197">
        <v>4.0999999999999996</v>
      </c>
      <c r="BH423" s="197">
        <v>5.2</v>
      </c>
      <c r="BI423" s="197">
        <v>3.9</v>
      </c>
      <c r="BJ423" s="197">
        <v>4.3</v>
      </c>
      <c r="BK423" s="197">
        <v>3.9</v>
      </c>
      <c r="BL423" s="197">
        <v>3</v>
      </c>
      <c r="BM423" s="197">
        <v>21</v>
      </c>
      <c r="BN423" s="197">
        <v>2.4</v>
      </c>
      <c r="BO423" s="197">
        <v>87</v>
      </c>
      <c r="BP423" s="197">
        <v>96.2</v>
      </c>
      <c r="BQ423" s="197">
        <v>0.1</v>
      </c>
      <c r="BR423" s="197">
        <v>82</v>
      </c>
      <c r="BS423" s="197">
        <v>116</v>
      </c>
      <c r="BT423" s="197">
        <v>54</v>
      </c>
      <c r="BU423" s="197">
        <v>1</v>
      </c>
      <c r="BV423" s="197">
        <v>33.299999999999997</v>
      </c>
      <c r="BW423" s="197">
        <v>13</v>
      </c>
      <c r="BX423" s="197">
        <v>4.7</v>
      </c>
      <c r="BY423" s="197">
        <v>100</v>
      </c>
      <c r="BZ423" s="197">
        <v>100</v>
      </c>
      <c r="CA423" s="197">
        <v>100</v>
      </c>
      <c r="CB423" s="197">
        <v>100</v>
      </c>
      <c r="CC423" s="197"/>
      <c r="CD423" s="197"/>
      <c r="CE423" s="197"/>
      <c r="CF423" s="197"/>
      <c r="CG423" s="197"/>
      <c r="CH423" s="197"/>
      <c r="CI423" s="207" t="s">
        <v>129</v>
      </c>
      <c r="CJ423" s="207" t="s">
        <v>129</v>
      </c>
      <c r="CK423" s="207" t="s">
        <v>129</v>
      </c>
    </row>
    <row r="424" spans="1:89" x14ac:dyDescent="0.2">
      <c r="A424" s="196">
        <v>430</v>
      </c>
      <c r="B424" s="197">
        <v>430</v>
      </c>
      <c r="C424" s="197" t="s">
        <v>1574</v>
      </c>
      <c r="D424" s="202" t="s">
        <v>1575</v>
      </c>
      <c r="E424" s="197">
        <v>10</v>
      </c>
      <c r="F424" s="199" t="s">
        <v>110</v>
      </c>
      <c r="G424" s="199" t="s">
        <v>111</v>
      </c>
      <c r="H424" s="197"/>
      <c r="I424" s="200" t="s">
        <v>94</v>
      </c>
      <c r="J424" s="200" t="s">
        <v>1752</v>
      </c>
      <c r="K424" s="200" t="s">
        <v>93</v>
      </c>
      <c r="L424" s="200" t="s">
        <v>337</v>
      </c>
      <c r="M424" s="200" t="s">
        <v>337</v>
      </c>
      <c r="N424" s="200" t="s">
        <v>337</v>
      </c>
      <c r="O424" s="200" t="s">
        <v>337</v>
      </c>
      <c r="P424" s="201">
        <v>44543</v>
      </c>
      <c r="Q424" s="201" t="s">
        <v>88</v>
      </c>
      <c r="R424" s="198" t="s">
        <v>1576</v>
      </c>
      <c r="S424" s="202">
        <v>10</v>
      </c>
      <c r="T424" s="197" t="s">
        <v>90</v>
      </c>
      <c r="U424" s="197">
        <v>143</v>
      </c>
      <c r="V424" s="197">
        <v>37</v>
      </c>
      <c r="W424" s="197">
        <v>18.100000000000001</v>
      </c>
      <c r="X424" s="197"/>
      <c r="Y424" s="197"/>
      <c r="Z424" s="203">
        <v>0.90277777777777779</v>
      </c>
      <c r="AA424" s="203">
        <v>0.29722222222222222</v>
      </c>
      <c r="AB424" s="204">
        <v>557.5</v>
      </c>
      <c r="AC424" s="197">
        <v>504.5</v>
      </c>
      <c r="AD424" s="197">
        <v>90</v>
      </c>
      <c r="AE424" s="197">
        <v>53</v>
      </c>
      <c r="AF424" s="197"/>
      <c r="AG424" s="197">
        <v>11</v>
      </c>
      <c r="AH424" s="197">
        <v>76.5</v>
      </c>
      <c r="AI424" s="197">
        <v>11.3</v>
      </c>
      <c r="AJ424" s="197">
        <v>6.5</v>
      </c>
      <c r="AK424" s="197">
        <v>53.6</v>
      </c>
      <c r="AL424" s="197">
        <v>22.1</v>
      </c>
      <c r="AM424" s="197">
        <v>17.7</v>
      </c>
      <c r="AN424" s="197">
        <v>66</v>
      </c>
      <c r="AO424" s="197">
        <v>26</v>
      </c>
      <c r="AP424" s="197">
        <v>2.8</v>
      </c>
      <c r="AQ424" s="197">
        <v>127</v>
      </c>
      <c r="AR424" s="197">
        <v>15.1</v>
      </c>
      <c r="AS424" s="197"/>
      <c r="AT424" s="197"/>
      <c r="AU424" s="197"/>
      <c r="AV424" s="197"/>
      <c r="AW424" s="197">
        <v>0</v>
      </c>
      <c r="AX424" s="197">
        <v>0</v>
      </c>
      <c r="AY424" s="197">
        <v>0</v>
      </c>
      <c r="AZ424" s="197">
        <v>0</v>
      </c>
      <c r="BA424" s="197">
        <v>0</v>
      </c>
      <c r="BB424" s="197">
        <v>5</v>
      </c>
      <c r="BC424" s="197">
        <v>81</v>
      </c>
      <c r="BD424" s="197">
        <v>86</v>
      </c>
      <c r="BE424" s="197">
        <v>12.6</v>
      </c>
      <c r="BF424" s="197">
        <v>13.1</v>
      </c>
      <c r="BG424" s="197">
        <v>10.199999999999999</v>
      </c>
      <c r="BH424" s="197">
        <v>4.7</v>
      </c>
      <c r="BI424" s="197">
        <v>11.4</v>
      </c>
      <c r="BJ424" s="197">
        <v>9.8000000000000007</v>
      </c>
      <c r="BK424" s="197">
        <v>11.2</v>
      </c>
      <c r="BL424" s="197">
        <v>10</v>
      </c>
      <c r="BM424" s="197">
        <v>38</v>
      </c>
      <c r="BN424" s="197">
        <v>4.5</v>
      </c>
      <c r="BO424" s="197">
        <v>91</v>
      </c>
      <c r="BP424" s="197">
        <v>96.3</v>
      </c>
      <c r="BQ424" s="197">
        <v>0</v>
      </c>
      <c r="BR424" s="197">
        <v>75</v>
      </c>
      <c r="BS424" s="197">
        <v>118</v>
      </c>
      <c r="BT424" s="197">
        <v>54</v>
      </c>
      <c r="BU424" s="197">
        <v>74.2</v>
      </c>
      <c r="BV424" s="197">
        <v>14.4</v>
      </c>
      <c r="BW424" s="197">
        <v>4.8</v>
      </c>
      <c r="BX424" s="197">
        <v>3.4</v>
      </c>
      <c r="BY424" s="197">
        <v>16.7</v>
      </c>
      <c r="BZ424" s="197">
        <v>99.9</v>
      </c>
      <c r="CA424" s="197">
        <v>16.7</v>
      </c>
      <c r="CB424" s="197">
        <v>99.8</v>
      </c>
      <c r="CC424" s="197"/>
      <c r="CD424" s="197"/>
      <c r="CE424" s="197"/>
      <c r="CF424" s="197"/>
      <c r="CG424" s="197"/>
      <c r="CH424" s="197"/>
      <c r="CI424" s="207">
        <v>10</v>
      </c>
      <c r="CJ424" s="207">
        <v>10</v>
      </c>
      <c r="CK424" s="207">
        <v>0</v>
      </c>
    </row>
    <row r="425" spans="1:89" x14ac:dyDescent="0.2">
      <c r="A425" s="196">
        <v>431</v>
      </c>
      <c r="B425" s="197">
        <v>431</v>
      </c>
      <c r="C425" s="197" t="s">
        <v>1556</v>
      </c>
      <c r="D425" s="202" t="s">
        <v>1557</v>
      </c>
      <c r="E425" s="197">
        <v>10</v>
      </c>
      <c r="F425" s="199" t="s">
        <v>110</v>
      </c>
      <c r="G425" s="199" t="s">
        <v>111</v>
      </c>
      <c r="H425" s="197"/>
      <c r="I425" s="200" t="s">
        <v>96</v>
      </c>
      <c r="J425" s="200" t="s">
        <v>1792</v>
      </c>
      <c r="K425" s="200" t="s">
        <v>337</v>
      </c>
      <c r="L425" s="200" t="s">
        <v>337</v>
      </c>
      <c r="M425" s="200" t="s">
        <v>337</v>
      </c>
      <c r="N425" s="200" t="s">
        <v>337</v>
      </c>
      <c r="O425" s="200" t="s">
        <v>337</v>
      </c>
      <c r="P425" s="201">
        <v>44547</v>
      </c>
      <c r="Q425" s="201" t="s">
        <v>88</v>
      </c>
      <c r="R425" s="198" t="s">
        <v>1558</v>
      </c>
      <c r="S425" s="202">
        <v>10</v>
      </c>
      <c r="T425" s="197" t="s">
        <v>90</v>
      </c>
      <c r="U425" s="197"/>
      <c r="V425" s="197"/>
      <c r="W425" s="197"/>
      <c r="X425" s="197"/>
      <c r="Y425" s="197"/>
      <c r="Z425" s="203">
        <v>0.89583333333333337</v>
      </c>
      <c r="AA425" s="203">
        <v>0.35625000000000001</v>
      </c>
      <c r="AB425" s="204">
        <v>641.79999999999995</v>
      </c>
      <c r="AC425" s="197">
        <v>625.79999999999995</v>
      </c>
      <c r="AD425" s="197">
        <v>98</v>
      </c>
      <c r="AE425" s="197">
        <v>16</v>
      </c>
      <c r="AF425" s="197"/>
      <c r="AG425" s="197">
        <v>21.8</v>
      </c>
      <c r="AH425" s="197">
        <v>133</v>
      </c>
      <c r="AI425" s="197">
        <v>5.7</v>
      </c>
      <c r="AJ425" s="197">
        <v>4</v>
      </c>
      <c r="AK425" s="197">
        <v>59.1</v>
      </c>
      <c r="AL425" s="197">
        <v>14.8</v>
      </c>
      <c r="AM425" s="197">
        <v>22.1</v>
      </c>
      <c r="AN425" s="197">
        <v>65</v>
      </c>
      <c r="AO425" s="197">
        <v>23</v>
      </c>
      <c r="AP425" s="197">
        <v>2.2000000000000002</v>
      </c>
      <c r="AQ425" s="197">
        <v>74</v>
      </c>
      <c r="AR425" s="197">
        <v>7.1</v>
      </c>
      <c r="AS425" s="197"/>
      <c r="AT425" s="197"/>
      <c r="AU425" s="197"/>
      <c r="AV425" s="197"/>
      <c r="AW425" s="197">
        <v>0</v>
      </c>
      <c r="AX425" s="197">
        <v>0</v>
      </c>
      <c r="AY425" s="197">
        <v>0</v>
      </c>
      <c r="AZ425" s="197">
        <v>1</v>
      </c>
      <c r="BA425" s="197">
        <v>0</v>
      </c>
      <c r="BB425" s="197">
        <v>0</v>
      </c>
      <c r="BC425" s="197">
        <v>26</v>
      </c>
      <c r="BD425" s="197">
        <v>27</v>
      </c>
      <c r="BE425" s="197">
        <v>17.8</v>
      </c>
      <c r="BF425" s="197">
        <v>19.399999999999999</v>
      </c>
      <c r="BG425" s="197">
        <v>2.6</v>
      </c>
      <c r="BH425" s="197">
        <v>4.3</v>
      </c>
      <c r="BI425" s="197">
        <v>2.1</v>
      </c>
      <c r="BJ425" s="197">
        <v>3.8</v>
      </c>
      <c r="BK425" s="197">
        <v>0.7</v>
      </c>
      <c r="BL425" s="197">
        <v>1.9</v>
      </c>
      <c r="BM425" s="197">
        <v>7</v>
      </c>
      <c r="BN425" s="197">
        <v>0.7</v>
      </c>
      <c r="BO425" s="197">
        <v>93</v>
      </c>
      <c r="BP425" s="197">
        <v>97.8</v>
      </c>
      <c r="BQ425" s="197">
        <v>0.1</v>
      </c>
      <c r="BR425" s="197">
        <v>65</v>
      </c>
      <c r="BS425" s="197">
        <v>113</v>
      </c>
      <c r="BT425" s="197">
        <v>25</v>
      </c>
      <c r="BU425" s="197">
        <v>0.3</v>
      </c>
      <c r="BV425" s="197">
        <v>75</v>
      </c>
      <c r="BW425" s="197">
        <v>5.6</v>
      </c>
      <c r="BX425" s="197">
        <v>3.6</v>
      </c>
      <c r="BY425" s="197">
        <v>88.4</v>
      </c>
      <c r="BZ425" s="197">
        <v>98.2</v>
      </c>
      <c r="CA425" s="197">
        <v>100</v>
      </c>
      <c r="CB425" s="197">
        <v>88.4</v>
      </c>
      <c r="CC425" s="197"/>
      <c r="CD425" s="197"/>
      <c r="CE425" s="197"/>
      <c r="CF425" s="197"/>
      <c r="CG425" s="197"/>
      <c r="CH425" s="197"/>
      <c r="CI425" s="207">
        <v>10</v>
      </c>
      <c r="CJ425" s="207">
        <v>10</v>
      </c>
      <c r="CK425" s="207">
        <v>0</v>
      </c>
    </row>
    <row r="426" spans="1:89" x14ac:dyDescent="0.2">
      <c r="A426" s="196">
        <v>432</v>
      </c>
      <c r="B426" s="197">
        <v>432</v>
      </c>
      <c r="C426" s="197" t="s">
        <v>1424</v>
      </c>
      <c r="D426" s="202" t="s">
        <v>1425</v>
      </c>
      <c r="E426" s="197">
        <v>3</v>
      </c>
      <c r="F426" s="199" t="s">
        <v>110</v>
      </c>
      <c r="G426" s="199" t="s">
        <v>111</v>
      </c>
      <c r="H426" s="197"/>
      <c r="I426" s="200" t="s">
        <v>1752</v>
      </c>
      <c r="J426" s="200" t="s">
        <v>337</v>
      </c>
      <c r="K426" s="200" t="s">
        <v>337</v>
      </c>
      <c r="L426" s="200" t="s">
        <v>337</v>
      </c>
      <c r="M426" s="200" t="s">
        <v>337</v>
      </c>
      <c r="N426" s="200" t="s">
        <v>337</v>
      </c>
      <c r="O426" s="200" t="s">
        <v>337</v>
      </c>
      <c r="P426" s="201">
        <v>44550</v>
      </c>
      <c r="Q426" s="201" t="s">
        <v>88</v>
      </c>
      <c r="R426" s="198" t="s">
        <v>1426</v>
      </c>
      <c r="S426" s="202">
        <v>3</v>
      </c>
      <c r="T426" s="197" t="s">
        <v>90</v>
      </c>
      <c r="U426" s="197">
        <v>139</v>
      </c>
      <c r="V426" s="197">
        <v>32</v>
      </c>
      <c r="W426" s="197">
        <v>16.600000000000001</v>
      </c>
      <c r="X426" s="197"/>
      <c r="Y426" s="197"/>
      <c r="Z426" s="203">
        <v>0.89583333333333337</v>
      </c>
      <c r="AA426" s="203">
        <v>0.34513888888888888</v>
      </c>
      <c r="AB426" s="204">
        <v>607.29999999999995</v>
      </c>
      <c r="AC426" s="197">
        <v>518</v>
      </c>
      <c r="AD426" s="197">
        <v>85</v>
      </c>
      <c r="AE426" s="197">
        <v>89.3</v>
      </c>
      <c r="AF426" s="197"/>
      <c r="AG426" s="197">
        <v>39.6</v>
      </c>
      <c r="AH426" s="197">
        <v>128</v>
      </c>
      <c r="AI426" s="197">
        <v>19.899999999999999</v>
      </c>
      <c r="AJ426" s="197">
        <v>4.8</v>
      </c>
      <c r="AK426" s="197">
        <v>49.1</v>
      </c>
      <c r="AL426" s="197">
        <v>18.7</v>
      </c>
      <c r="AM426" s="197">
        <v>27.3</v>
      </c>
      <c r="AN426" s="197">
        <v>78</v>
      </c>
      <c r="AO426" s="197">
        <v>24</v>
      </c>
      <c r="AP426" s="197">
        <v>2.4</v>
      </c>
      <c r="AQ426" s="197">
        <v>118</v>
      </c>
      <c r="AR426" s="197">
        <v>13.7</v>
      </c>
      <c r="AS426" s="197"/>
      <c r="AT426" s="197"/>
      <c r="AU426" s="197"/>
      <c r="AV426" s="197"/>
      <c r="AW426" s="197">
        <v>37</v>
      </c>
      <c r="AX426" s="197">
        <v>4.3</v>
      </c>
      <c r="AY426" s="197">
        <v>2.2000000000000002</v>
      </c>
      <c r="AZ426" s="197">
        <v>0</v>
      </c>
      <c r="BA426" s="197">
        <v>0</v>
      </c>
      <c r="BB426" s="197">
        <v>4</v>
      </c>
      <c r="BC426" s="197">
        <v>56</v>
      </c>
      <c r="BD426" s="197">
        <v>60</v>
      </c>
      <c r="BE426" s="197">
        <v>13.7</v>
      </c>
      <c r="BF426" s="197">
        <v>21.5</v>
      </c>
      <c r="BG426" s="197">
        <v>6.9</v>
      </c>
      <c r="BH426" s="197">
        <v>13.1</v>
      </c>
      <c r="BI426" s="197">
        <v>4.5999999999999996</v>
      </c>
      <c r="BJ426" s="197">
        <v>11.4</v>
      </c>
      <c r="BK426" s="197">
        <v>6</v>
      </c>
      <c r="BL426" s="197">
        <v>7.1</v>
      </c>
      <c r="BM426" s="197">
        <v>8</v>
      </c>
      <c r="BN426" s="197">
        <v>0.9</v>
      </c>
      <c r="BO426" s="197">
        <v>95</v>
      </c>
      <c r="BP426" s="197">
        <v>97.2</v>
      </c>
      <c r="BQ426" s="197">
        <v>0</v>
      </c>
      <c r="BR426" s="197">
        <v>74</v>
      </c>
      <c r="BS426" s="197">
        <v>112</v>
      </c>
      <c r="BT426" s="197">
        <v>54</v>
      </c>
      <c r="BU426" s="197">
        <v>90.4</v>
      </c>
      <c r="BV426" s="197">
        <v>41.4</v>
      </c>
      <c r="BW426" s="197">
        <v>16.899999999999999</v>
      </c>
      <c r="BX426" s="197">
        <v>2.9</v>
      </c>
      <c r="BY426" s="197">
        <v>87.3</v>
      </c>
      <c r="BZ426" s="197">
        <v>95.3</v>
      </c>
      <c r="CA426" s="197">
        <v>87.3</v>
      </c>
      <c r="CB426" s="197">
        <v>100</v>
      </c>
      <c r="CC426" s="197"/>
      <c r="CD426" s="197"/>
      <c r="CE426" s="197"/>
      <c r="CF426" s="197"/>
      <c r="CG426" s="197"/>
      <c r="CH426" s="197"/>
      <c r="CI426" s="207">
        <v>10</v>
      </c>
      <c r="CJ426" s="207">
        <v>10</v>
      </c>
      <c r="CK426" s="207">
        <v>0</v>
      </c>
    </row>
    <row r="427" spans="1:89" x14ac:dyDescent="0.2">
      <c r="A427" s="196">
        <v>433</v>
      </c>
      <c r="B427" s="197">
        <v>433</v>
      </c>
      <c r="C427" s="197" t="s">
        <v>1689</v>
      </c>
      <c r="D427" s="202" t="s">
        <v>1690</v>
      </c>
      <c r="E427" s="197">
        <v>13</v>
      </c>
      <c r="F427" s="199" t="s">
        <v>110</v>
      </c>
      <c r="G427" s="199" t="s">
        <v>111</v>
      </c>
      <c r="H427" s="197"/>
      <c r="I427" s="200" t="s">
        <v>93</v>
      </c>
      <c r="J427" s="200" t="s">
        <v>95</v>
      </c>
      <c r="K427" s="200" t="s">
        <v>337</v>
      </c>
      <c r="L427" s="200" t="s">
        <v>337</v>
      </c>
      <c r="M427" s="200" t="s">
        <v>337</v>
      </c>
      <c r="N427" s="200" t="s">
        <v>337</v>
      </c>
      <c r="O427" s="200" t="s">
        <v>337</v>
      </c>
      <c r="P427" s="201">
        <v>44566</v>
      </c>
      <c r="Q427" s="201" t="s">
        <v>88</v>
      </c>
      <c r="R427" s="197" t="s">
        <v>1698</v>
      </c>
      <c r="S427" s="202">
        <v>13</v>
      </c>
      <c r="T427" s="197" t="s">
        <v>90</v>
      </c>
      <c r="U427" s="197">
        <v>163</v>
      </c>
      <c r="V427" s="197">
        <v>43</v>
      </c>
      <c r="W427" s="197">
        <v>16.2</v>
      </c>
      <c r="X427" s="197"/>
      <c r="Y427" s="197"/>
      <c r="Z427" s="203">
        <v>0.86805555555555547</v>
      </c>
      <c r="AA427" s="203">
        <v>0.29097222222222224</v>
      </c>
      <c r="AB427" s="204">
        <v>600.9</v>
      </c>
      <c r="AC427" s="197">
        <v>540.5</v>
      </c>
      <c r="AD427" s="197">
        <v>90</v>
      </c>
      <c r="AE427" s="197">
        <v>60.4</v>
      </c>
      <c r="AF427" s="197"/>
      <c r="AG427" s="197">
        <v>8.5</v>
      </c>
      <c r="AH427" s="197">
        <v>118</v>
      </c>
      <c r="AI427" s="197">
        <v>11.3</v>
      </c>
      <c r="AJ427" s="197">
        <v>8.4</v>
      </c>
      <c r="AK427" s="197">
        <v>53.8</v>
      </c>
      <c r="AL427" s="197">
        <v>17.899999999999999</v>
      </c>
      <c r="AM427" s="197">
        <v>19.8</v>
      </c>
      <c r="AN427" s="197">
        <v>95</v>
      </c>
      <c r="AO427" s="197">
        <v>36</v>
      </c>
      <c r="AP427" s="197">
        <v>3.6</v>
      </c>
      <c r="AQ427" s="197">
        <v>95</v>
      </c>
      <c r="AR427" s="197">
        <v>10.5</v>
      </c>
      <c r="AS427" s="197"/>
      <c r="AT427" s="197"/>
      <c r="AU427" s="197"/>
      <c r="AV427" s="197"/>
      <c r="AW427" s="197">
        <v>1</v>
      </c>
      <c r="AX427" s="197">
        <v>0.1</v>
      </c>
      <c r="AY427" s="197">
        <v>0</v>
      </c>
      <c r="AZ427" s="197">
        <v>2</v>
      </c>
      <c r="BA427" s="197">
        <v>0</v>
      </c>
      <c r="BB427" s="197">
        <v>0</v>
      </c>
      <c r="BC427" s="197">
        <v>51</v>
      </c>
      <c r="BD427" s="197">
        <v>53</v>
      </c>
      <c r="BE427" s="197">
        <v>10.8</v>
      </c>
      <c r="BF427" s="197">
        <v>31</v>
      </c>
      <c r="BG427" s="197">
        <v>5.9</v>
      </c>
      <c r="BH427" s="197">
        <v>11.2</v>
      </c>
      <c r="BI427" s="197">
        <v>4.5999999999999996</v>
      </c>
      <c r="BJ427" s="197">
        <v>11.9</v>
      </c>
      <c r="BK427" s="197">
        <v>5.5</v>
      </c>
      <c r="BL427" s="197">
        <v>5</v>
      </c>
      <c r="BM427" s="197">
        <v>12</v>
      </c>
      <c r="BN427" s="197">
        <v>1.3</v>
      </c>
      <c r="BO427" s="197">
        <v>93</v>
      </c>
      <c r="BP427" s="197">
        <v>96.8</v>
      </c>
      <c r="BQ427" s="197">
        <v>0</v>
      </c>
      <c r="BR427" s="197">
        <v>66</v>
      </c>
      <c r="BS427" s="197">
        <v>111</v>
      </c>
      <c r="BT427" s="197">
        <v>52</v>
      </c>
      <c r="BU427" s="197">
        <v>120.5</v>
      </c>
      <c r="BV427" s="197">
        <v>26.6</v>
      </c>
      <c r="BW427" s="197">
        <v>9.1999999999999993</v>
      </c>
      <c r="BX427" s="197">
        <v>3</v>
      </c>
      <c r="BY427" s="197">
        <v>99.6</v>
      </c>
      <c r="BZ427" s="197">
        <v>99.6</v>
      </c>
      <c r="CA427" s="197">
        <v>100</v>
      </c>
      <c r="CB427" s="197">
        <v>100</v>
      </c>
      <c r="CC427" s="197"/>
      <c r="CD427" s="197"/>
      <c r="CE427" s="197"/>
      <c r="CF427" s="197"/>
      <c r="CG427" s="197"/>
      <c r="CH427" s="197"/>
      <c r="CI427" s="207">
        <v>8.5</v>
      </c>
      <c r="CJ427" s="207">
        <v>9</v>
      </c>
      <c r="CK427" s="207">
        <v>0</v>
      </c>
    </row>
    <row r="428" spans="1:89" x14ac:dyDescent="0.2">
      <c r="A428" s="196">
        <v>434</v>
      </c>
      <c r="B428" s="197">
        <v>434</v>
      </c>
      <c r="C428" s="197" t="s">
        <v>1418</v>
      </c>
      <c r="D428" s="202" t="s">
        <v>1419</v>
      </c>
      <c r="E428" s="197">
        <v>12</v>
      </c>
      <c r="F428" s="199" t="s">
        <v>110</v>
      </c>
      <c r="G428" s="199" t="s">
        <v>111</v>
      </c>
      <c r="H428" s="197"/>
      <c r="I428" s="200" t="s">
        <v>1752</v>
      </c>
      <c r="J428" s="200" t="s">
        <v>93</v>
      </c>
      <c r="K428" s="200" t="s">
        <v>95</v>
      </c>
      <c r="L428" s="200" t="s">
        <v>87</v>
      </c>
      <c r="M428" s="200" t="s">
        <v>337</v>
      </c>
      <c r="N428" s="200" t="s">
        <v>337</v>
      </c>
      <c r="O428" s="200" t="s">
        <v>337</v>
      </c>
      <c r="P428" s="201">
        <v>44568</v>
      </c>
      <c r="Q428" s="201" t="s">
        <v>88</v>
      </c>
      <c r="R428" s="198" t="s">
        <v>1420</v>
      </c>
      <c r="S428" s="202">
        <v>12</v>
      </c>
      <c r="T428" s="197" t="s">
        <v>90</v>
      </c>
      <c r="U428" s="197">
        <v>155</v>
      </c>
      <c r="V428" s="197">
        <v>40</v>
      </c>
      <c r="W428" s="197">
        <v>16.600000000000001</v>
      </c>
      <c r="X428" s="197"/>
      <c r="Y428" s="197"/>
      <c r="Z428" s="203">
        <v>0.94097222222222221</v>
      </c>
      <c r="AA428" s="203">
        <v>0.35416666666666669</v>
      </c>
      <c r="AB428" s="204">
        <v>595.29999999999995</v>
      </c>
      <c r="AC428" s="197">
        <v>545.5</v>
      </c>
      <c r="AD428" s="197">
        <v>92</v>
      </c>
      <c r="AE428" s="197">
        <v>49.8</v>
      </c>
      <c r="AF428" s="197"/>
      <c r="AG428" s="197">
        <v>13.7</v>
      </c>
      <c r="AH428" s="197">
        <v>161.19999999999999</v>
      </c>
      <c r="AI428" s="197">
        <v>8.4</v>
      </c>
      <c r="AJ428" s="197">
        <v>7.9</v>
      </c>
      <c r="AK428" s="197">
        <v>45.6</v>
      </c>
      <c r="AL428" s="197">
        <v>24.3</v>
      </c>
      <c r="AM428" s="197">
        <v>22.3</v>
      </c>
      <c r="AN428" s="197">
        <v>89</v>
      </c>
      <c r="AO428" s="197">
        <v>39</v>
      </c>
      <c r="AP428" s="197">
        <v>3.9</v>
      </c>
      <c r="AQ428" s="197">
        <v>70</v>
      </c>
      <c r="AR428" s="197">
        <v>7.7</v>
      </c>
      <c r="AS428" s="197"/>
      <c r="AT428" s="197"/>
      <c r="AU428" s="197"/>
      <c r="AV428" s="197"/>
      <c r="AW428" s="197">
        <v>0</v>
      </c>
      <c r="AX428" s="197">
        <v>0</v>
      </c>
      <c r="AY428" s="197">
        <v>0</v>
      </c>
      <c r="AZ428" s="197">
        <v>1</v>
      </c>
      <c r="BA428" s="197">
        <v>0</v>
      </c>
      <c r="BB428" s="197">
        <v>0</v>
      </c>
      <c r="BC428" s="197">
        <v>14</v>
      </c>
      <c r="BD428" s="197">
        <v>15</v>
      </c>
      <c r="BE428" s="197">
        <v>9.3000000000000007</v>
      </c>
      <c r="BF428" s="197">
        <v>19</v>
      </c>
      <c r="BG428" s="197">
        <v>1.6</v>
      </c>
      <c r="BH428" s="197">
        <v>3</v>
      </c>
      <c r="BI428" s="197">
        <v>1.3</v>
      </c>
      <c r="BJ428" s="197">
        <v>1.7</v>
      </c>
      <c r="BK428" s="197">
        <v>0</v>
      </c>
      <c r="BL428" s="197">
        <v>1.3</v>
      </c>
      <c r="BM428" s="197">
        <v>4</v>
      </c>
      <c r="BN428" s="197">
        <v>0.4</v>
      </c>
      <c r="BO428" s="197">
        <v>94</v>
      </c>
      <c r="BP428" s="197">
        <v>97.4</v>
      </c>
      <c r="BQ428" s="197">
        <v>0</v>
      </c>
      <c r="BR428" s="197">
        <v>89</v>
      </c>
      <c r="BS428" s="197">
        <v>128</v>
      </c>
      <c r="BT428" s="197">
        <v>63</v>
      </c>
      <c r="BU428" s="197">
        <v>19.399999999999999</v>
      </c>
      <c r="BV428" s="197">
        <v>4.3</v>
      </c>
      <c r="BW428" s="197">
        <v>2.9</v>
      </c>
      <c r="BX428" s="197">
        <v>3.5</v>
      </c>
      <c r="BY428" s="197">
        <v>91.3</v>
      </c>
      <c r="BZ428" s="197">
        <v>99.9</v>
      </c>
      <c r="CA428" s="197">
        <v>91.3</v>
      </c>
      <c r="CB428" s="197">
        <v>100</v>
      </c>
      <c r="CC428" s="197"/>
      <c r="CD428" s="197"/>
      <c r="CE428" s="197"/>
      <c r="CF428" s="197"/>
      <c r="CG428" s="197"/>
      <c r="CH428" s="197"/>
      <c r="CI428" s="207">
        <v>10</v>
      </c>
      <c r="CJ428" s="207">
        <v>10</v>
      </c>
      <c r="CK428" s="207">
        <v>0</v>
      </c>
    </row>
    <row r="429" spans="1:89" x14ac:dyDescent="0.2">
      <c r="A429" s="196">
        <v>435</v>
      </c>
      <c r="B429" s="197">
        <v>435</v>
      </c>
      <c r="C429" s="197" t="s">
        <v>1415</v>
      </c>
      <c r="D429" s="202" t="s">
        <v>1416</v>
      </c>
      <c r="E429" s="197">
        <v>16</v>
      </c>
      <c r="F429" s="199" t="s">
        <v>110</v>
      </c>
      <c r="G429" s="199" t="s">
        <v>111</v>
      </c>
      <c r="H429" s="197"/>
      <c r="I429" s="200" t="s">
        <v>94</v>
      </c>
      <c r="J429" s="200" t="s">
        <v>1752</v>
      </c>
      <c r="K429" s="200" t="s">
        <v>200</v>
      </c>
      <c r="L429" s="200" t="s">
        <v>96</v>
      </c>
      <c r="M429" s="200" t="s">
        <v>337</v>
      </c>
      <c r="N429" s="200" t="s">
        <v>337</v>
      </c>
      <c r="O429" s="200" t="s">
        <v>337</v>
      </c>
      <c r="P429" s="201">
        <v>44572</v>
      </c>
      <c r="Q429" s="201" t="s">
        <v>88</v>
      </c>
      <c r="R429" s="198" t="s">
        <v>1417</v>
      </c>
      <c r="S429" s="202">
        <v>16</v>
      </c>
      <c r="T429" s="197" t="s">
        <v>90</v>
      </c>
      <c r="U429" s="197">
        <v>157</v>
      </c>
      <c r="V429" s="197">
        <v>55</v>
      </c>
      <c r="W429" s="197">
        <v>22.3</v>
      </c>
      <c r="X429" s="197"/>
      <c r="Y429" s="197"/>
      <c r="Z429" s="203">
        <v>0.93055555555555547</v>
      </c>
      <c r="AA429" s="203">
        <v>0.32083333333333336</v>
      </c>
      <c r="AB429" s="204">
        <v>549</v>
      </c>
      <c r="AC429" s="197">
        <v>498.5</v>
      </c>
      <c r="AD429" s="197">
        <v>91</v>
      </c>
      <c r="AE429" s="197">
        <v>50.5</v>
      </c>
      <c r="AF429" s="197"/>
      <c r="AG429" s="197">
        <v>13</v>
      </c>
      <c r="AH429" s="197">
        <v>142.5</v>
      </c>
      <c r="AI429" s="197">
        <v>11.3</v>
      </c>
      <c r="AJ429" s="197">
        <v>3.5</v>
      </c>
      <c r="AK429" s="197">
        <v>57.1</v>
      </c>
      <c r="AL429" s="197">
        <v>17.2</v>
      </c>
      <c r="AM429" s="197">
        <v>22.3</v>
      </c>
      <c r="AN429" s="197">
        <v>59</v>
      </c>
      <c r="AO429" s="197">
        <v>20</v>
      </c>
      <c r="AP429" s="197">
        <v>2.2000000000000002</v>
      </c>
      <c r="AQ429" s="197">
        <v>202</v>
      </c>
      <c r="AR429" s="197">
        <v>24.3</v>
      </c>
      <c r="AS429" s="197"/>
      <c r="AT429" s="197"/>
      <c r="AU429" s="197"/>
      <c r="AV429" s="197"/>
      <c r="AW429" s="197">
        <v>80</v>
      </c>
      <c r="AX429" s="197">
        <v>9.6</v>
      </c>
      <c r="AY429" s="197">
        <v>7.2</v>
      </c>
      <c r="AZ429" s="197">
        <v>2</v>
      </c>
      <c r="BA429" s="197">
        <v>0</v>
      </c>
      <c r="BB429" s="197">
        <v>0</v>
      </c>
      <c r="BC429" s="197">
        <v>83</v>
      </c>
      <c r="BD429" s="197">
        <v>85</v>
      </c>
      <c r="BE429" s="197">
        <v>11</v>
      </c>
      <c r="BF429" s="197">
        <v>19</v>
      </c>
      <c r="BG429" s="197">
        <v>10.199999999999999</v>
      </c>
      <c r="BH429" s="197">
        <v>40</v>
      </c>
      <c r="BI429" s="197">
        <v>1.7</v>
      </c>
      <c r="BJ429" s="197">
        <v>24.7</v>
      </c>
      <c r="BK429" s="197">
        <v>1.7</v>
      </c>
      <c r="BL429" s="197">
        <v>9.4</v>
      </c>
      <c r="BM429" s="197">
        <v>23</v>
      </c>
      <c r="BN429" s="197">
        <v>2.8</v>
      </c>
      <c r="BO429" s="197">
        <v>92</v>
      </c>
      <c r="BP429" s="197">
        <v>95.5</v>
      </c>
      <c r="BQ429" s="197">
        <v>0</v>
      </c>
      <c r="BR429" s="197">
        <v>80</v>
      </c>
      <c r="BS429" s="197">
        <v>114</v>
      </c>
      <c r="BT429" s="197">
        <v>63</v>
      </c>
      <c r="BU429" s="197">
        <v>19.899999999999999</v>
      </c>
      <c r="BV429" s="197">
        <v>42.4</v>
      </c>
      <c r="BW429" s="197">
        <v>15.4</v>
      </c>
      <c r="BX429" s="197">
        <v>3</v>
      </c>
      <c r="BY429" s="197">
        <v>100</v>
      </c>
      <c r="BZ429" s="197">
        <v>100</v>
      </c>
      <c r="CA429" s="197">
        <v>100</v>
      </c>
      <c r="CB429" s="197">
        <v>100</v>
      </c>
      <c r="CC429" s="197"/>
      <c r="CD429" s="197"/>
      <c r="CE429" s="197"/>
      <c r="CF429" s="197"/>
      <c r="CG429" s="197"/>
      <c r="CH429" s="197"/>
      <c r="CI429" s="207">
        <v>2</v>
      </c>
      <c r="CJ429" s="207">
        <v>7</v>
      </c>
      <c r="CK429" s="207">
        <v>9</v>
      </c>
    </row>
    <row r="430" spans="1:89" x14ac:dyDescent="0.2">
      <c r="A430" s="196">
        <v>436</v>
      </c>
      <c r="B430" s="197">
        <v>436</v>
      </c>
      <c r="C430" s="197" t="s">
        <v>1316</v>
      </c>
      <c r="D430" s="202" t="s">
        <v>1696</v>
      </c>
      <c r="E430" s="197">
        <v>7</v>
      </c>
      <c r="F430" s="199" t="s">
        <v>110</v>
      </c>
      <c r="G430" s="199" t="s">
        <v>111</v>
      </c>
      <c r="H430" s="197"/>
      <c r="I430" s="200" t="s">
        <v>1772</v>
      </c>
      <c r="J430" s="200" t="s">
        <v>337</v>
      </c>
      <c r="K430" s="200" t="s">
        <v>337</v>
      </c>
      <c r="L430" s="200" t="s">
        <v>337</v>
      </c>
      <c r="M430" s="200" t="s">
        <v>337</v>
      </c>
      <c r="N430" s="200" t="s">
        <v>337</v>
      </c>
      <c r="O430" s="200" t="s">
        <v>337</v>
      </c>
      <c r="P430" s="201">
        <v>44575</v>
      </c>
      <c r="Q430" s="201" t="s">
        <v>88</v>
      </c>
      <c r="R430" s="197" t="s">
        <v>1697</v>
      </c>
      <c r="S430" s="202">
        <v>7</v>
      </c>
      <c r="T430" s="197" t="s">
        <v>98</v>
      </c>
      <c r="U430" s="197">
        <v>125</v>
      </c>
      <c r="V430" s="197">
        <v>24</v>
      </c>
      <c r="W430" s="197">
        <v>15.4</v>
      </c>
      <c r="X430" s="197"/>
      <c r="Y430" s="197"/>
      <c r="Z430" s="203">
        <v>0.84652777777777777</v>
      </c>
      <c r="AA430" s="203">
        <v>0.33194444444444443</v>
      </c>
      <c r="AB430" s="204">
        <v>669.5</v>
      </c>
      <c r="AC430" s="197">
        <v>581.5</v>
      </c>
      <c r="AD430" s="197">
        <v>87</v>
      </c>
      <c r="AE430" s="197">
        <v>88</v>
      </c>
      <c r="AF430" s="197"/>
      <c r="AG430" s="197">
        <v>29</v>
      </c>
      <c r="AH430" s="197">
        <v>123</v>
      </c>
      <c r="AI430" s="197">
        <v>16.8</v>
      </c>
      <c r="AJ430" s="197">
        <v>3.5</v>
      </c>
      <c r="AK430" s="197">
        <v>46.9</v>
      </c>
      <c r="AL430" s="197">
        <v>24.9</v>
      </c>
      <c r="AM430" s="197">
        <v>24.6</v>
      </c>
      <c r="AN430" s="197">
        <v>95</v>
      </c>
      <c r="AO430" s="197">
        <v>45</v>
      </c>
      <c r="AP430" s="197">
        <v>4</v>
      </c>
      <c r="AQ430" s="197">
        <v>144</v>
      </c>
      <c r="AR430" s="197">
        <v>14.9</v>
      </c>
      <c r="AS430" s="197"/>
      <c r="AT430" s="197"/>
      <c r="AU430" s="197"/>
      <c r="AV430" s="197"/>
      <c r="AW430" s="197">
        <v>97</v>
      </c>
      <c r="AX430" s="197">
        <v>9.9</v>
      </c>
      <c r="AY430" s="197">
        <v>3.2</v>
      </c>
      <c r="AZ430" s="197">
        <v>1</v>
      </c>
      <c r="BA430" s="197">
        <v>0</v>
      </c>
      <c r="BB430" s="197">
        <v>6</v>
      </c>
      <c r="BC430" s="197">
        <v>67</v>
      </c>
      <c r="BD430" s="197">
        <v>74</v>
      </c>
      <c r="BE430" s="197">
        <v>13.3</v>
      </c>
      <c r="BF430" s="197">
        <v>25.1</v>
      </c>
      <c r="BG430" s="197">
        <v>7.6</v>
      </c>
      <c r="BH430" s="197">
        <v>5.9</v>
      </c>
      <c r="BI430" s="197">
        <v>8.1999999999999993</v>
      </c>
      <c r="BJ430" s="197">
        <v>10</v>
      </c>
      <c r="BK430" s="197">
        <v>4.9000000000000004</v>
      </c>
      <c r="BL430" s="197">
        <v>5.7</v>
      </c>
      <c r="BM430" s="197">
        <v>23</v>
      </c>
      <c r="BN430" s="197">
        <v>2.4</v>
      </c>
      <c r="BO430" s="197">
        <v>63</v>
      </c>
      <c r="BP430" s="197">
        <v>95.9</v>
      </c>
      <c r="BQ430" s="197">
        <v>1.3</v>
      </c>
      <c r="BR430" s="197">
        <v>61</v>
      </c>
      <c r="BS430" s="197">
        <v>107</v>
      </c>
      <c r="BT430" s="197">
        <v>48</v>
      </c>
      <c r="BU430" s="197">
        <v>130.4</v>
      </c>
      <c r="BV430" s="197">
        <v>29.4</v>
      </c>
      <c r="BW430" s="197">
        <v>12.1</v>
      </c>
      <c r="BX430" s="197">
        <v>3.5</v>
      </c>
      <c r="BY430" s="197">
        <v>92.1</v>
      </c>
      <c r="BZ430" s="197">
        <v>92.1</v>
      </c>
      <c r="CA430" s="197">
        <v>99.3</v>
      </c>
      <c r="CB430" s="197">
        <v>100</v>
      </c>
      <c r="CC430" s="197"/>
      <c r="CD430" s="197"/>
      <c r="CE430" s="197"/>
      <c r="CF430" s="197"/>
      <c r="CG430" s="197"/>
      <c r="CH430" s="197"/>
      <c r="CI430" s="207">
        <v>9</v>
      </c>
      <c r="CJ430" s="207">
        <v>9</v>
      </c>
      <c r="CK430" s="207">
        <v>1</v>
      </c>
    </row>
    <row r="431" spans="1:89" x14ac:dyDescent="0.2">
      <c r="A431" s="196">
        <v>437</v>
      </c>
      <c r="B431" s="197">
        <v>437</v>
      </c>
      <c r="C431" s="197" t="s">
        <v>1411</v>
      </c>
      <c r="D431" s="202" t="s">
        <v>1412</v>
      </c>
      <c r="E431" s="197">
        <v>10</v>
      </c>
      <c r="F431" s="199" t="s">
        <v>110</v>
      </c>
      <c r="G431" s="199" t="s">
        <v>111</v>
      </c>
      <c r="H431" s="197"/>
      <c r="I431" s="200" t="s">
        <v>1752</v>
      </c>
      <c r="J431" s="200" t="s">
        <v>228</v>
      </c>
      <c r="K431" s="200" t="s">
        <v>96</v>
      </c>
      <c r="L431" s="200" t="s">
        <v>93</v>
      </c>
      <c r="M431" s="200" t="s">
        <v>95</v>
      </c>
      <c r="N431" s="200" t="s">
        <v>337</v>
      </c>
      <c r="O431" s="200" t="s">
        <v>337</v>
      </c>
      <c r="P431" s="201">
        <v>44578</v>
      </c>
      <c r="Q431" s="201" t="s">
        <v>88</v>
      </c>
      <c r="R431" s="198" t="s">
        <v>1413</v>
      </c>
      <c r="S431" s="202">
        <v>10</v>
      </c>
      <c r="T431" s="197" t="s">
        <v>90</v>
      </c>
      <c r="U431" s="197">
        <v>133</v>
      </c>
      <c r="V431" s="197">
        <v>32</v>
      </c>
      <c r="W431" s="197">
        <v>18.100000000000001</v>
      </c>
      <c r="X431" s="197"/>
      <c r="Y431" s="197"/>
      <c r="Z431" s="203">
        <v>0.90555555555555556</v>
      </c>
      <c r="AA431" s="203">
        <v>0.30486111111111108</v>
      </c>
      <c r="AB431" s="204">
        <v>490</v>
      </c>
      <c r="AC431" s="197">
        <v>477</v>
      </c>
      <c r="AD431" s="197">
        <v>97</v>
      </c>
      <c r="AE431" s="197">
        <v>13</v>
      </c>
      <c r="AF431" s="197"/>
      <c r="AG431" s="197">
        <v>84.5</v>
      </c>
      <c r="AH431" s="197">
        <v>77</v>
      </c>
      <c r="AI431" s="197">
        <v>17</v>
      </c>
      <c r="AJ431" s="197">
        <v>3</v>
      </c>
      <c r="AK431" s="197">
        <v>49</v>
      </c>
      <c r="AL431" s="197">
        <v>22.3</v>
      </c>
      <c r="AM431" s="197">
        <v>25.7</v>
      </c>
      <c r="AN431" s="197">
        <v>41</v>
      </c>
      <c r="AO431" s="197">
        <v>14</v>
      </c>
      <c r="AP431" s="197">
        <v>1.7</v>
      </c>
      <c r="AQ431" s="197">
        <v>18</v>
      </c>
      <c r="AR431" s="197">
        <v>2.2999999999999998</v>
      </c>
      <c r="AS431" s="197"/>
      <c r="AT431" s="197"/>
      <c r="AU431" s="197"/>
      <c r="AV431" s="197"/>
      <c r="AW431" s="197">
        <v>7</v>
      </c>
      <c r="AX431" s="197">
        <v>0.9</v>
      </c>
      <c r="AY431" s="197">
        <v>0</v>
      </c>
      <c r="AZ431" s="197">
        <v>1</v>
      </c>
      <c r="BA431" s="197">
        <v>0</v>
      </c>
      <c r="BB431" s="197">
        <v>0</v>
      </c>
      <c r="BC431" s="197">
        <v>4</v>
      </c>
      <c r="BD431" s="197">
        <v>5</v>
      </c>
      <c r="BE431" s="197">
        <v>10.3</v>
      </c>
      <c r="BF431" s="197">
        <v>21</v>
      </c>
      <c r="BG431" s="197">
        <v>0.6</v>
      </c>
      <c r="BH431" s="197">
        <v>2</v>
      </c>
      <c r="BI431" s="197">
        <v>0.2</v>
      </c>
      <c r="BJ431" s="197"/>
      <c r="BK431" s="197">
        <v>0.6</v>
      </c>
      <c r="BL431" s="197">
        <v>0.4</v>
      </c>
      <c r="BM431" s="197">
        <v>3</v>
      </c>
      <c r="BN431" s="197">
        <v>0.4</v>
      </c>
      <c r="BO431" s="197">
        <v>91</v>
      </c>
      <c r="BP431" s="197">
        <v>96.7</v>
      </c>
      <c r="BQ431" s="197">
        <v>0</v>
      </c>
      <c r="BR431" s="197">
        <v>77</v>
      </c>
      <c r="BS431" s="197">
        <v>107</v>
      </c>
      <c r="BT431" s="197">
        <v>61</v>
      </c>
      <c r="BU431" s="197">
        <v>1.8</v>
      </c>
      <c r="BV431" s="197">
        <v>20</v>
      </c>
      <c r="BW431" s="197">
        <v>1.8</v>
      </c>
      <c r="BX431" s="197">
        <v>3.3</v>
      </c>
      <c r="BY431" s="197">
        <v>99.9</v>
      </c>
      <c r="BZ431" s="197">
        <v>99.9</v>
      </c>
      <c r="CA431" s="197">
        <v>100</v>
      </c>
      <c r="CB431" s="197">
        <v>100</v>
      </c>
      <c r="CC431" s="197"/>
      <c r="CD431" s="197"/>
      <c r="CE431" s="197" t="s">
        <v>79</v>
      </c>
      <c r="CF431" s="208" t="s">
        <v>1777</v>
      </c>
      <c r="CG431" s="197"/>
      <c r="CH431" s="197"/>
      <c r="CI431" s="207">
        <v>10</v>
      </c>
      <c r="CJ431" s="207">
        <v>10</v>
      </c>
      <c r="CK431" s="207">
        <v>0</v>
      </c>
    </row>
    <row r="432" spans="1:89" x14ac:dyDescent="0.2">
      <c r="A432" s="196">
        <v>438</v>
      </c>
      <c r="B432" s="197">
        <v>438</v>
      </c>
      <c r="C432" s="197" t="s">
        <v>1421</v>
      </c>
      <c r="D432" s="202" t="s">
        <v>1422</v>
      </c>
      <c r="E432" s="197">
        <v>17</v>
      </c>
      <c r="F432" s="199" t="s">
        <v>110</v>
      </c>
      <c r="G432" s="199" t="s">
        <v>111</v>
      </c>
      <c r="H432" s="197"/>
      <c r="I432" s="200" t="s">
        <v>1752</v>
      </c>
      <c r="J432" s="200" t="s">
        <v>228</v>
      </c>
      <c r="K432" s="200" t="s">
        <v>337</v>
      </c>
      <c r="L432" s="200" t="s">
        <v>337</v>
      </c>
      <c r="M432" s="200" t="s">
        <v>337</v>
      </c>
      <c r="N432" s="200" t="s">
        <v>337</v>
      </c>
      <c r="O432" s="200" t="s">
        <v>337</v>
      </c>
      <c r="P432" s="201">
        <v>44581</v>
      </c>
      <c r="Q432" s="201" t="s">
        <v>88</v>
      </c>
      <c r="R432" s="198" t="s">
        <v>1423</v>
      </c>
      <c r="S432" s="202">
        <v>17</v>
      </c>
      <c r="T432" s="197" t="s">
        <v>90</v>
      </c>
      <c r="U432" s="197">
        <v>161</v>
      </c>
      <c r="V432" s="197">
        <v>45</v>
      </c>
      <c r="W432" s="197">
        <v>17.399999999999999</v>
      </c>
      <c r="X432" s="197"/>
      <c r="Y432" s="197"/>
      <c r="Z432" s="203">
        <v>4.1666666666666664E-2</v>
      </c>
      <c r="AA432" s="203">
        <v>0.44930555555555557</v>
      </c>
      <c r="AB432" s="204">
        <v>507</v>
      </c>
      <c r="AC432" s="197">
        <v>485.5</v>
      </c>
      <c r="AD432" s="197">
        <v>96</v>
      </c>
      <c r="AE432" s="197">
        <v>21.5</v>
      </c>
      <c r="AF432" s="197"/>
      <c r="AG432" s="197">
        <v>80.5</v>
      </c>
      <c r="AH432" s="197">
        <v>77.5</v>
      </c>
      <c r="AI432" s="197">
        <v>17.399999999999999</v>
      </c>
      <c r="AJ432" s="197">
        <v>3.3</v>
      </c>
      <c r="AK432" s="197">
        <v>61.2</v>
      </c>
      <c r="AL432" s="197">
        <v>14.2</v>
      </c>
      <c r="AM432" s="197">
        <v>21.3</v>
      </c>
      <c r="AN432" s="197">
        <v>57</v>
      </c>
      <c r="AO432" s="197">
        <v>21</v>
      </c>
      <c r="AP432" s="197">
        <v>2.5</v>
      </c>
      <c r="AQ432" s="197">
        <v>114</v>
      </c>
      <c r="AR432" s="197">
        <v>14.1</v>
      </c>
      <c r="AS432" s="197"/>
      <c r="AT432" s="197"/>
      <c r="AU432" s="197"/>
      <c r="AV432" s="197"/>
      <c r="AW432" s="197">
        <v>5</v>
      </c>
      <c r="AX432" s="197">
        <v>0.6</v>
      </c>
      <c r="AY432" s="197">
        <v>0.4</v>
      </c>
      <c r="AZ432" s="197">
        <v>1</v>
      </c>
      <c r="BA432" s="197">
        <v>0</v>
      </c>
      <c r="BB432" s="197">
        <v>1</v>
      </c>
      <c r="BC432" s="197">
        <v>7</v>
      </c>
      <c r="BD432" s="197">
        <v>9</v>
      </c>
      <c r="BE432" s="197">
        <v>15.2</v>
      </c>
      <c r="BF432" s="197">
        <v>23.5</v>
      </c>
      <c r="BG432" s="197">
        <v>1.1000000000000001</v>
      </c>
      <c r="BH432" s="197">
        <v>3.5</v>
      </c>
      <c r="BI432" s="197">
        <v>0.5</v>
      </c>
      <c r="BJ432" s="197">
        <v>0.8</v>
      </c>
      <c r="BK432" s="197">
        <v>1.2</v>
      </c>
      <c r="BL432" s="197">
        <v>0.7</v>
      </c>
      <c r="BM432" s="197">
        <v>3</v>
      </c>
      <c r="BN432" s="197">
        <v>0.4</v>
      </c>
      <c r="BO432" s="197">
        <v>87</v>
      </c>
      <c r="BP432" s="197">
        <v>95.7</v>
      </c>
      <c r="BQ432" s="197">
        <v>3.1</v>
      </c>
      <c r="BR432" s="197">
        <v>53</v>
      </c>
      <c r="BS432" s="197">
        <v>90</v>
      </c>
      <c r="BT432" s="197">
        <v>41</v>
      </c>
      <c r="BU432" s="197">
        <v>54.4</v>
      </c>
      <c r="BV432" s="197">
        <v>1.9</v>
      </c>
      <c r="BW432" s="197">
        <v>6.2</v>
      </c>
      <c r="BX432" s="197">
        <v>3.3</v>
      </c>
      <c r="BY432" s="197">
        <v>99</v>
      </c>
      <c r="BZ432" s="197">
        <v>99</v>
      </c>
      <c r="CA432" s="197">
        <v>100</v>
      </c>
      <c r="CB432" s="197">
        <v>100</v>
      </c>
      <c r="CC432" s="197"/>
      <c r="CD432" s="197"/>
      <c r="CE432" s="197"/>
      <c r="CF432" s="197"/>
      <c r="CG432" s="197"/>
      <c r="CH432" s="197" t="s">
        <v>1765</v>
      </c>
      <c r="CI432" s="207">
        <v>10</v>
      </c>
      <c r="CJ432" s="207">
        <v>10</v>
      </c>
      <c r="CK432" s="207">
        <v>0</v>
      </c>
    </row>
    <row r="433" spans="1:89" x14ac:dyDescent="0.2">
      <c r="A433" s="196">
        <v>439</v>
      </c>
      <c r="B433" s="197">
        <v>439</v>
      </c>
      <c r="C433" s="197" t="s">
        <v>978</v>
      </c>
      <c r="D433" s="202" t="s">
        <v>979</v>
      </c>
      <c r="E433" s="197">
        <v>14</v>
      </c>
      <c r="F433" s="199" t="s">
        <v>110</v>
      </c>
      <c r="G433" s="199" t="s">
        <v>111</v>
      </c>
      <c r="H433" s="197" t="s">
        <v>1779</v>
      </c>
      <c r="I433" s="200" t="s">
        <v>1772</v>
      </c>
      <c r="J433" s="200" t="s">
        <v>337</v>
      </c>
      <c r="K433" s="200" t="s">
        <v>337</v>
      </c>
      <c r="L433" s="200" t="s">
        <v>337</v>
      </c>
      <c r="M433" s="200" t="s">
        <v>337</v>
      </c>
      <c r="N433" s="200" t="s">
        <v>337</v>
      </c>
      <c r="O433" s="200" t="s">
        <v>337</v>
      </c>
      <c r="P433" s="201">
        <v>44587</v>
      </c>
      <c r="Q433" s="201" t="s">
        <v>88</v>
      </c>
      <c r="R433" s="198" t="s">
        <v>1414</v>
      </c>
      <c r="S433" s="202">
        <v>14</v>
      </c>
      <c r="T433" s="197" t="s">
        <v>98</v>
      </c>
      <c r="U433" s="197">
        <v>180</v>
      </c>
      <c r="V433" s="197">
        <v>67</v>
      </c>
      <c r="W433" s="197">
        <v>20.7</v>
      </c>
      <c r="X433" s="197"/>
      <c r="Y433" s="197"/>
      <c r="Z433" s="203">
        <v>0.86805555555555547</v>
      </c>
      <c r="AA433" s="203">
        <v>0.29791666666666666</v>
      </c>
      <c r="AB433" s="204">
        <v>575</v>
      </c>
      <c r="AC433" s="197">
        <v>514</v>
      </c>
      <c r="AD433" s="197">
        <v>89</v>
      </c>
      <c r="AE433" s="197">
        <v>61</v>
      </c>
      <c r="AF433" s="197"/>
      <c r="AG433" s="197">
        <v>43.3</v>
      </c>
      <c r="AH433" s="197">
        <v>115.5</v>
      </c>
      <c r="AI433" s="197">
        <v>16.899999999999999</v>
      </c>
      <c r="AJ433" s="197">
        <v>4.0999999999999996</v>
      </c>
      <c r="AK433" s="197">
        <v>51.8</v>
      </c>
      <c r="AL433" s="197">
        <v>20.399999999999999</v>
      </c>
      <c r="AM433" s="197">
        <v>23.7</v>
      </c>
      <c r="AN433" s="197">
        <v>93</v>
      </c>
      <c r="AO433" s="197">
        <v>48</v>
      </c>
      <c r="AP433" s="197">
        <v>5</v>
      </c>
      <c r="AQ433" s="197">
        <v>65</v>
      </c>
      <c r="AR433" s="197">
        <v>7.6</v>
      </c>
      <c r="AS433" s="197"/>
      <c r="AT433" s="197"/>
      <c r="AU433" s="197"/>
      <c r="AV433" s="197"/>
      <c r="AW433" s="197">
        <v>1</v>
      </c>
      <c r="AX433" s="197">
        <v>0</v>
      </c>
      <c r="AY433" s="197">
        <v>0</v>
      </c>
      <c r="AZ433" s="197">
        <v>7</v>
      </c>
      <c r="BA433" s="197">
        <v>2</v>
      </c>
      <c r="BB433" s="197">
        <v>12</v>
      </c>
      <c r="BC433" s="197">
        <v>49</v>
      </c>
      <c r="BD433" s="197">
        <v>70</v>
      </c>
      <c r="BE433" s="197">
        <v>11.8</v>
      </c>
      <c r="BF433" s="197">
        <v>17.100000000000001</v>
      </c>
      <c r="BG433" s="197">
        <v>8.1999999999999993</v>
      </c>
      <c r="BH433" s="197">
        <v>4.9000000000000004</v>
      </c>
      <c r="BI433" s="197">
        <v>9.1999999999999993</v>
      </c>
      <c r="BJ433" s="197">
        <v>10.1</v>
      </c>
      <c r="BK433" s="197">
        <v>8</v>
      </c>
      <c r="BL433" s="197">
        <v>5.7</v>
      </c>
      <c r="BM433" s="197">
        <v>55</v>
      </c>
      <c r="BN433" s="197">
        <v>6.4</v>
      </c>
      <c r="BO433" s="197">
        <v>88</v>
      </c>
      <c r="BP433" s="197">
        <v>96.2</v>
      </c>
      <c r="BQ433" s="197">
        <v>0.1</v>
      </c>
      <c r="BR433" s="197">
        <v>80</v>
      </c>
      <c r="BS433" s="197">
        <v>98</v>
      </c>
      <c r="BT433" s="197">
        <v>61</v>
      </c>
      <c r="BU433" s="197">
        <v>177.5</v>
      </c>
      <c r="BV433" s="197">
        <v>32.4</v>
      </c>
      <c r="BW433" s="197">
        <v>17.399999999999999</v>
      </c>
      <c r="BX433" s="197">
        <v>3.8</v>
      </c>
      <c r="BY433" s="197">
        <v>58.5</v>
      </c>
      <c r="BZ433" s="197">
        <v>58.5</v>
      </c>
      <c r="CA433" s="197">
        <v>98.8</v>
      </c>
      <c r="CB433" s="197">
        <v>100</v>
      </c>
      <c r="CC433" s="197"/>
      <c r="CD433" s="197"/>
      <c r="CE433" s="197"/>
      <c r="CF433" s="197"/>
      <c r="CG433" s="197"/>
      <c r="CH433" s="197" t="s">
        <v>1763</v>
      </c>
      <c r="CI433" s="207">
        <v>9</v>
      </c>
      <c r="CJ433" s="207">
        <v>9</v>
      </c>
      <c r="CK433" s="207" t="s">
        <v>129</v>
      </c>
    </row>
    <row r="434" spans="1:89" x14ac:dyDescent="0.2">
      <c r="A434" s="196">
        <v>440</v>
      </c>
      <c r="B434" s="197">
        <v>440</v>
      </c>
      <c r="C434" s="197" t="s">
        <v>1408</v>
      </c>
      <c r="D434" s="202" t="s">
        <v>1409</v>
      </c>
      <c r="E434" s="197">
        <v>9</v>
      </c>
      <c r="F434" s="199" t="s">
        <v>110</v>
      </c>
      <c r="G434" s="199" t="s">
        <v>111</v>
      </c>
      <c r="H434" s="197" t="s">
        <v>1766</v>
      </c>
      <c r="I434" s="200" t="s">
        <v>1792</v>
      </c>
      <c r="J434" s="200" t="s">
        <v>337</v>
      </c>
      <c r="K434" s="200" t="s">
        <v>337</v>
      </c>
      <c r="L434" s="200" t="s">
        <v>337</v>
      </c>
      <c r="M434" s="200" t="s">
        <v>337</v>
      </c>
      <c r="N434" s="200" t="s">
        <v>337</v>
      </c>
      <c r="O434" s="200" t="s">
        <v>337</v>
      </c>
      <c r="P434" s="201">
        <v>44587</v>
      </c>
      <c r="Q434" s="201" t="s">
        <v>88</v>
      </c>
      <c r="R434" s="198" t="s">
        <v>1410</v>
      </c>
      <c r="S434" s="202">
        <v>9</v>
      </c>
      <c r="T434" s="197" t="s">
        <v>98</v>
      </c>
      <c r="U434" s="197">
        <v>135</v>
      </c>
      <c r="V434" s="197">
        <v>32</v>
      </c>
      <c r="W434" s="197">
        <v>17.600000000000001</v>
      </c>
      <c r="X434" s="197"/>
      <c r="Y434" s="197"/>
      <c r="Z434" s="203">
        <v>0.8125</v>
      </c>
      <c r="AA434" s="203">
        <v>0.22916666666666666</v>
      </c>
      <c r="AB434" s="204">
        <v>599.70000000000005</v>
      </c>
      <c r="AC434" s="197">
        <v>557.20000000000005</v>
      </c>
      <c r="AD434" s="197">
        <v>93</v>
      </c>
      <c r="AE434" s="197">
        <v>42.5</v>
      </c>
      <c r="AF434" s="197"/>
      <c r="AG434" s="197">
        <v>22.5</v>
      </c>
      <c r="AH434" s="197">
        <v>142</v>
      </c>
      <c r="AI434" s="197">
        <v>7.1</v>
      </c>
      <c r="AJ434" s="197">
        <v>8.6999999999999993</v>
      </c>
      <c r="AK434" s="197">
        <v>43.4</v>
      </c>
      <c r="AL434" s="197">
        <v>23.9</v>
      </c>
      <c r="AM434" s="197">
        <v>24</v>
      </c>
      <c r="AN434" s="197">
        <v>87</v>
      </c>
      <c r="AO434" s="197">
        <v>28</v>
      </c>
      <c r="AP434" s="197">
        <v>2.8</v>
      </c>
      <c r="AQ434" s="197">
        <v>85</v>
      </c>
      <c r="AR434" s="197">
        <v>9.1999999999999993</v>
      </c>
      <c r="AS434" s="197"/>
      <c r="AT434" s="197"/>
      <c r="AU434" s="197"/>
      <c r="AV434" s="197"/>
      <c r="AW434" s="197">
        <v>3</v>
      </c>
      <c r="AX434" s="197">
        <v>0.3</v>
      </c>
      <c r="AY434" s="197">
        <v>0</v>
      </c>
      <c r="AZ434" s="197">
        <v>2</v>
      </c>
      <c r="BA434" s="197">
        <v>1</v>
      </c>
      <c r="BB434" s="197">
        <v>3</v>
      </c>
      <c r="BC434" s="197">
        <v>24</v>
      </c>
      <c r="BD434" s="197">
        <v>30</v>
      </c>
      <c r="BE434" s="197">
        <v>12.4</v>
      </c>
      <c r="BF434" s="197">
        <v>23.4</v>
      </c>
      <c r="BG434" s="197">
        <v>3.2</v>
      </c>
      <c r="BH434" s="197">
        <v>4</v>
      </c>
      <c r="BI434" s="197">
        <v>3</v>
      </c>
      <c r="BJ434" s="197">
        <v>5.9</v>
      </c>
      <c r="BK434" s="197">
        <v>1.6</v>
      </c>
      <c r="BL434" s="197">
        <v>3.1</v>
      </c>
      <c r="BM434" s="197">
        <v>5</v>
      </c>
      <c r="BN434" s="197">
        <v>0.5</v>
      </c>
      <c r="BO434" s="197">
        <v>93</v>
      </c>
      <c r="BP434" s="197">
        <v>97.5</v>
      </c>
      <c r="BQ434" s="197">
        <v>0</v>
      </c>
      <c r="BR434" s="197">
        <v>56</v>
      </c>
      <c r="BS434" s="197">
        <v>100</v>
      </c>
      <c r="BT434" s="197">
        <v>40</v>
      </c>
      <c r="BU434" s="197">
        <v>34.200000000000003</v>
      </c>
      <c r="BV434" s="197">
        <v>18.7</v>
      </c>
      <c r="BW434" s="197">
        <v>10.8</v>
      </c>
      <c r="BX434" s="197">
        <v>3</v>
      </c>
      <c r="BY434" s="197">
        <v>100</v>
      </c>
      <c r="BZ434" s="197">
        <v>100</v>
      </c>
      <c r="CA434" s="197">
        <v>100</v>
      </c>
      <c r="CB434" s="197">
        <v>100</v>
      </c>
      <c r="CC434" s="197"/>
      <c r="CD434" s="197"/>
      <c r="CE434" s="197"/>
      <c r="CF434" s="197"/>
      <c r="CG434" s="197"/>
      <c r="CH434" s="197"/>
      <c r="CI434" s="207">
        <v>10</v>
      </c>
      <c r="CJ434" s="207">
        <v>10</v>
      </c>
      <c r="CK434" s="207">
        <v>2</v>
      </c>
    </row>
    <row r="435" spans="1:89" x14ac:dyDescent="0.2">
      <c r="A435" s="196">
        <v>441</v>
      </c>
      <c r="B435" s="197">
        <v>441</v>
      </c>
      <c r="C435" s="197" t="s">
        <v>1694</v>
      </c>
      <c r="D435" s="202" t="s">
        <v>773</v>
      </c>
      <c r="E435" s="197">
        <v>12</v>
      </c>
      <c r="F435" s="199" t="s">
        <v>110</v>
      </c>
      <c r="G435" s="199" t="s">
        <v>111</v>
      </c>
      <c r="H435" s="197" t="s">
        <v>1778</v>
      </c>
      <c r="I435" s="200" t="s">
        <v>94</v>
      </c>
      <c r="J435" s="200" t="s">
        <v>337</v>
      </c>
      <c r="K435" s="200" t="s">
        <v>337</v>
      </c>
      <c r="L435" s="200" t="s">
        <v>337</v>
      </c>
      <c r="M435" s="200" t="s">
        <v>337</v>
      </c>
      <c r="N435" s="200" t="s">
        <v>337</v>
      </c>
      <c r="O435" s="200" t="s">
        <v>337</v>
      </c>
      <c r="P435" s="201">
        <v>44592</v>
      </c>
      <c r="Q435" s="201" t="s">
        <v>88</v>
      </c>
      <c r="R435" s="197" t="s">
        <v>1695</v>
      </c>
      <c r="S435" s="202">
        <v>12</v>
      </c>
      <c r="T435" s="197" t="s">
        <v>90</v>
      </c>
      <c r="U435" s="197">
        <v>168</v>
      </c>
      <c r="V435" s="197">
        <v>98</v>
      </c>
      <c r="W435" s="197">
        <v>34.700000000000003</v>
      </c>
      <c r="X435" s="197"/>
      <c r="Y435" s="197"/>
      <c r="Z435" s="203">
        <v>0.97916666666666663</v>
      </c>
      <c r="AA435" s="203">
        <v>0.25277777777777777</v>
      </c>
      <c r="AB435" s="204">
        <v>324</v>
      </c>
      <c r="AC435" s="197">
        <v>311</v>
      </c>
      <c r="AD435" s="197">
        <v>96</v>
      </c>
      <c r="AE435" s="197">
        <v>13</v>
      </c>
      <c r="AF435" s="197"/>
      <c r="AG435" s="197">
        <v>71</v>
      </c>
      <c r="AH435" s="197">
        <v>170.5</v>
      </c>
      <c r="AI435" s="197">
        <v>21.3</v>
      </c>
      <c r="AJ435" s="197">
        <v>2.4</v>
      </c>
      <c r="AK435" s="197">
        <v>61.6</v>
      </c>
      <c r="AL435" s="197">
        <v>22.5</v>
      </c>
      <c r="AM435" s="197">
        <v>13.5</v>
      </c>
      <c r="AN435" s="197">
        <v>47</v>
      </c>
      <c r="AO435" s="197">
        <v>16</v>
      </c>
      <c r="AP435" s="197">
        <v>3</v>
      </c>
      <c r="AQ435" s="197">
        <v>71</v>
      </c>
      <c r="AR435" s="197">
        <v>13.7</v>
      </c>
      <c r="AS435" s="197"/>
      <c r="AT435" s="197"/>
      <c r="AU435" s="197"/>
      <c r="AV435" s="197"/>
      <c r="AW435" s="197">
        <v>0</v>
      </c>
      <c r="AX435" s="197">
        <v>0</v>
      </c>
      <c r="AY435" s="197">
        <v>0</v>
      </c>
      <c r="AZ435" s="197">
        <v>1</v>
      </c>
      <c r="BA435" s="197">
        <v>4</v>
      </c>
      <c r="BB435" s="197">
        <v>2</v>
      </c>
      <c r="BC435" s="197">
        <v>87</v>
      </c>
      <c r="BD435" s="197">
        <v>94</v>
      </c>
      <c r="BE435" s="197">
        <v>13.7</v>
      </c>
      <c r="BF435" s="197">
        <v>14.4</v>
      </c>
      <c r="BG435" s="197">
        <v>18.100000000000001</v>
      </c>
      <c r="BH435" s="197">
        <v>65.7</v>
      </c>
      <c r="BI435" s="197">
        <v>10.7</v>
      </c>
      <c r="BJ435" s="197">
        <v>21.7</v>
      </c>
      <c r="BK435" s="197">
        <v>13.4</v>
      </c>
      <c r="BL435" s="197">
        <v>4.0999999999999996</v>
      </c>
      <c r="BM435" s="197">
        <v>78</v>
      </c>
      <c r="BN435" s="197">
        <v>15</v>
      </c>
      <c r="BO435" s="197">
        <v>83</v>
      </c>
      <c r="BP435" s="197">
        <v>96.6</v>
      </c>
      <c r="BQ435" s="197">
        <v>0.8</v>
      </c>
      <c r="BR435" s="197">
        <v>93</v>
      </c>
      <c r="BS435" s="197">
        <v>120</v>
      </c>
      <c r="BT435" s="197">
        <v>70</v>
      </c>
      <c r="BU435" s="197">
        <v>267.39999999999998</v>
      </c>
      <c r="BV435" s="197">
        <v>100</v>
      </c>
      <c r="BW435" s="197">
        <v>30.1</v>
      </c>
      <c r="BX435" s="197">
        <v>4.9000000000000004</v>
      </c>
      <c r="BY435" s="197">
        <v>96.3</v>
      </c>
      <c r="BZ435" s="197">
        <v>96.3</v>
      </c>
      <c r="CA435" s="197">
        <v>100</v>
      </c>
      <c r="CB435" s="197">
        <v>100</v>
      </c>
      <c r="CC435" s="197"/>
      <c r="CD435" s="197"/>
      <c r="CE435" s="197"/>
      <c r="CF435" s="197"/>
      <c r="CG435" s="197"/>
      <c r="CH435" s="197"/>
      <c r="CI435" s="207" t="s">
        <v>129</v>
      </c>
      <c r="CJ435" s="207" t="s">
        <v>129</v>
      </c>
      <c r="CK435" s="207" t="s">
        <v>129</v>
      </c>
    </row>
    <row r="436" spans="1:89" x14ac:dyDescent="0.2">
      <c r="A436" s="196">
        <v>442</v>
      </c>
      <c r="B436" s="197">
        <v>442</v>
      </c>
      <c r="C436" s="197" t="s">
        <v>1405</v>
      </c>
      <c r="D436" s="202" t="s">
        <v>1406</v>
      </c>
      <c r="E436" s="197">
        <v>10</v>
      </c>
      <c r="F436" s="199" t="s">
        <v>110</v>
      </c>
      <c r="G436" s="199" t="s">
        <v>111</v>
      </c>
      <c r="H436" s="197" t="s">
        <v>1773</v>
      </c>
      <c r="I436" s="200" t="s">
        <v>96</v>
      </c>
      <c r="J436" s="200" t="s">
        <v>1752</v>
      </c>
      <c r="K436" s="200" t="s">
        <v>228</v>
      </c>
      <c r="L436" s="200" t="s">
        <v>95</v>
      </c>
      <c r="M436" s="200" t="s">
        <v>87</v>
      </c>
      <c r="N436" s="200" t="s">
        <v>93</v>
      </c>
      <c r="O436" s="200" t="s">
        <v>200</v>
      </c>
      <c r="P436" s="201">
        <v>44595</v>
      </c>
      <c r="Q436" s="201" t="s">
        <v>88</v>
      </c>
      <c r="R436" s="198" t="s">
        <v>1407</v>
      </c>
      <c r="S436" s="202">
        <v>10</v>
      </c>
      <c r="T436" s="197" t="s">
        <v>90</v>
      </c>
      <c r="U436" s="197">
        <v>141</v>
      </c>
      <c r="V436" s="197">
        <v>31</v>
      </c>
      <c r="W436" s="197">
        <v>15.6</v>
      </c>
      <c r="X436" s="197"/>
      <c r="Y436" s="197"/>
      <c r="Z436" s="203">
        <v>0.87777777777777777</v>
      </c>
      <c r="AA436" s="203">
        <v>0.30833333333333335</v>
      </c>
      <c r="AB436" s="204">
        <v>581</v>
      </c>
      <c r="AC436" s="197">
        <v>485.5</v>
      </c>
      <c r="AD436" s="197">
        <v>84</v>
      </c>
      <c r="AE436" s="197">
        <v>95.5</v>
      </c>
      <c r="AF436" s="197"/>
      <c r="AG436" s="197">
        <v>38</v>
      </c>
      <c r="AH436" s="197">
        <v>131</v>
      </c>
      <c r="AI436" s="197">
        <v>21.6</v>
      </c>
      <c r="AJ436" s="197">
        <v>5.6</v>
      </c>
      <c r="AK436" s="197">
        <v>59.8</v>
      </c>
      <c r="AL436" s="197">
        <v>16.899999999999999</v>
      </c>
      <c r="AM436" s="197">
        <v>17.7</v>
      </c>
      <c r="AN436" s="197">
        <v>63</v>
      </c>
      <c r="AO436" s="197">
        <v>25</v>
      </c>
      <c r="AP436" s="197">
        <v>2.6</v>
      </c>
      <c r="AQ436" s="197">
        <v>88</v>
      </c>
      <c r="AR436" s="197">
        <v>10.9</v>
      </c>
      <c r="AS436" s="197"/>
      <c r="AT436" s="197"/>
      <c r="AU436" s="197"/>
      <c r="AV436" s="197"/>
      <c r="AW436" s="197">
        <v>0</v>
      </c>
      <c r="AX436" s="197">
        <v>0</v>
      </c>
      <c r="AY436" s="197">
        <v>0</v>
      </c>
      <c r="AZ436" s="197">
        <v>2</v>
      </c>
      <c r="BA436" s="197">
        <v>0</v>
      </c>
      <c r="BB436" s="197">
        <v>0</v>
      </c>
      <c r="BC436" s="197">
        <v>19</v>
      </c>
      <c r="BD436" s="197">
        <v>21</v>
      </c>
      <c r="BE436" s="197">
        <v>12.2</v>
      </c>
      <c r="BF436" s="197">
        <v>18.100000000000001</v>
      </c>
      <c r="BG436" s="197">
        <v>2.6</v>
      </c>
      <c r="BH436" s="197">
        <v>6.3</v>
      </c>
      <c r="BI436" s="197">
        <v>1.8</v>
      </c>
      <c r="BJ436" s="197">
        <v>2.9</v>
      </c>
      <c r="BK436" s="197">
        <v>2.5</v>
      </c>
      <c r="BL436" s="197">
        <v>2.2000000000000002</v>
      </c>
      <c r="BM436" s="197">
        <v>0</v>
      </c>
      <c r="BN436" s="197">
        <v>0</v>
      </c>
      <c r="BO436" s="197">
        <v>95</v>
      </c>
      <c r="BP436" s="197">
        <v>97.4</v>
      </c>
      <c r="BQ436" s="197">
        <v>0</v>
      </c>
      <c r="BR436" s="197">
        <v>80</v>
      </c>
      <c r="BS436" s="197">
        <v>109</v>
      </c>
      <c r="BT436" s="197">
        <v>64</v>
      </c>
      <c r="BU436" s="197">
        <v>1.3</v>
      </c>
      <c r="BV436" s="197">
        <v>5.6</v>
      </c>
      <c r="BW436" s="197">
        <v>2.8</v>
      </c>
      <c r="BX436" s="197"/>
      <c r="BY436" s="197">
        <v>99.8</v>
      </c>
      <c r="BZ436" s="197">
        <v>99.8</v>
      </c>
      <c r="CA436" s="197">
        <v>100</v>
      </c>
      <c r="CB436" s="197">
        <v>100</v>
      </c>
      <c r="CC436" s="197"/>
      <c r="CD436" s="197"/>
      <c r="CE436" s="197"/>
      <c r="CF436" s="197"/>
      <c r="CG436" s="197"/>
      <c r="CH436" s="197"/>
      <c r="CI436" s="207">
        <v>10</v>
      </c>
      <c r="CJ436" s="207">
        <v>10</v>
      </c>
      <c r="CK436" s="207">
        <v>0</v>
      </c>
    </row>
    <row r="437" spans="1:89" x14ac:dyDescent="0.2">
      <c r="A437" s="196">
        <v>443</v>
      </c>
      <c r="B437" s="197">
        <v>443</v>
      </c>
      <c r="C437" s="197" t="s">
        <v>1402</v>
      </c>
      <c r="D437" s="202" t="s">
        <v>1403</v>
      </c>
      <c r="E437" s="197">
        <v>8</v>
      </c>
      <c r="F437" s="199" t="s">
        <v>110</v>
      </c>
      <c r="G437" s="199" t="s">
        <v>111</v>
      </c>
      <c r="H437" s="197"/>
      <c r="I437" s="200" t="s">
        <v>94</v>
      </c>
      <c r="J437" s="200" t="s">
        <v>95</v>
      </c>
      <c r="K437" s="200" t="s">
        <v>93</v>
      </c>
      <c r="L437" s="200" t="s">
        <v>228</v>
      </c>
      <c r="M437" s="200" t="s">
        <v>87</v>
      </c>
      <c r="N437" s="200" t="s">
        <v>337</v>
      </c>
      <c r="O437" s="200" t="s">
        <v>337</v>
      </c>
      <c r="P437" s="201">
        <v>44596</v>
      </c>
      <c r="Q437" s="201" t="s">
        <v>88</v>
      </c>
      <c r="R437" s="198" t="s">
        <v>1404</v>
      </c>
      <c r="S437" s="202">
        <v>8</v>
      </c>
      <c r="T437" s="197" t="s">
        <v>90</v>
      </c>
      <c r="U437" s="197">
        <v>144</v>
      </c>
      <c r="V437" s="197">
        <v>59</v>
      </c>
      <c r="W437" s="197">
        <v>28.5</v>
      </c>
      <c r="X437" s="197"/>
      <c r="Y437" s="197"/>
      <c r="Z437" s="203">
        <v>0.90277777777777779</v>
      </c>
      <c r="AA437" s="203">
        <v>0.25069444444444444</v>
      </c>
      <c r="AB437" s="204">
        <v>427.1</v>
      </c>
      <c r="AC437" s="197">
        <v>410.1</v>
      </c>
      <c r="AD437" s="197">
        <v>96</v>
      </c>
      <c r="AE437" s="197">
        <v>17</v>
      </c>
      <c r="AF437" s="197"/>
      <c r="AG437" s="197">
        <v>74.5</v>
      </c>
      <c r="AH437" s="197">
        <v>164</v>
      </c>
      <c r="AI437" s="197">
        <v>18.2</v>
      </c>
      <c r="AJ437" s="197">
        <v>9.4</v>
      </c>
      <c r="AK437" s="197">
        <v>54.5</v>
      </c>
      <c r="AL437" s="197">
        <v>19.899999999999999</v>
      </c>
      <c r="AM437" s="197">
        <v>16.2</v>
      </c>
      <c r="AN437" s="197">
        <v>124</v>
      </c>
      <c r="AO437" s="197">
        <v>12</v>
      </c>
      <c r="AP437" s="197">
        <v>1.7</v>
      </c>
      <c r="AQ437" s="197">
        <v>72</v>
      </c>
      <c r="AR437" s="197">
        <v>10.5</v>
      </c>
      <c r="AS437" s="197"/>
      <c r="AT437" s="197"/>
      <c r="AU437" s="197"/>
      <c r="AV437" s="197"/>
      <c r="AW437" s="197">
        <v>7</v>
      </c>
      <c r="AX437" s="197">
        <v>1</v>
      </c>
      <c r="AY437" s="197">
        <v>0</v>
      </c>
      <c r="AZ437" s="197">
        <v>0</v>
      </c>
      <c r="BA437" s="197">
        <v>1</v>
      </c>
      <c r="BB437" s="197">
        <v>0</v>
      </c>
      <c r="BC437" s="197">
        <v>21</v>
      </c>
      <c r="BD437" s="197">
        <v>22</v>
      </c>
      <c r="BE437" s="197">
        <v>8.1999999999999993</v>
      </c>
      <c r="BF437" s="197">
        <v>19.600000000000001</v>
      </c>
      <c r="BG437" s="197">
        <v>3.2</v>
      </c>
      <c r="BH437" s="197">
        <v>7.2</v>
      </c>
      <c r="BI437" s="197">
        <v>2.4</v>
      </c>
      <c r="BJ437" s="197">
        <v>0</v>
      </c>
      <c r="BK437" s="197">
        <v>3.2</v>
      </c>
      <c r="BL437" s="197">
        <v>6.9</v>
      </c>
      <c r="BM437" s="197">
        <v>8</v>
      </c>
      <c r="BN437" s="197">
        <v>1.2</v>
      </c>
      <c r="BO437" s="197">
        <v>93</v>
      </c>
      <c r="BP437" s="197">
        <v>97.1</v>
      </c>
      <c r="BQ437" s="197">
        <v>0</v>
      </c>
      <c r="BR437" s="197">
        <v>92</v>
      </c>
      <c r="BS437" s="197">
        <v>118</v>
      </c>
      <c r="BT437" s="197">
        <v>71</v>
      </c>
      <c r="BU437" s="197">
        <v>34.6</v>
      </c>
      <c r="BV437" s="197">
        <v>62.2</v>
      </c>
      <c r="BW437" s="197">
        <v>6.1</v>
      </c>
      <c r="BX437" s="197">
        <v>3.1</v>
      </c>
      <c r="BY437" s="197">
        <v>97</v>
      </c>
      <c r="BZ437" s="197">
        <v>97</v>
      </c>
      <c r="CA437" s="197">
        <v>100</v>
      </c>
      <c r="CB437" s="197">
        <v>99.9</v>
      </c>
      <c r="CC437" s="197"/>
      <c r="CD437" s="197"/>
      <c r="CE437" s="197"/>
      <c r="CF437" s="197"/>
      <c r="CG437" s="208"/>
      <c r="CH437" s="197" t="s">
        <v>1883</v>
      </c>
      <c r="CI437" s="207">
        <v>8</v>
      </c>
      <c r="CJ437" s="207">
        <v>8</v>
      </c>
      <c r="CK437" s="207">
        <v>5</v>
      </c>
    </row>
    <row r="438" spans="1:89" x14ac:dyDescent="0.2">
      <c r="A438" s="196">
        <v>444</v>
      </c>
      <c r="B438" s="197">
        <v>444</v>
      </c>
      <c r="C438" s="197" t="s">
        <v>1701</v>
      </c>
      <c r="D438" s="202" t="s">
        <v>1702</v>
      </c>
      <c r="E438" s="197">
        <v>14</v>
      </c>
      <c r="F438" s="199" t="s">
        <v>110</v>
      </c>
      <c r="G438" s="199" t="s">
        <v>111</v>
      </c>
      <c r="H438" s="197"/>
      <c r="I438" s="200" t="s">
        <v>94</v>
      </c>
      <c r="J438" s="200" t="s">
        <v>1752</v>
      </c>
      <c r="K438" s="200" t="s">
        <v>95</v>
      </c>
      <c r="L438" s="200" t="s">
        <v>87</v>
      </c>
      <c r="M438" s="200" t="s">
        <v>200</v>
      </c>
      <c r="N438" s="200" t="s">
        <v>337</v>
      </c>
      <c r="O438" s="200" t="s">
        <v>337</v>
      </c>
      <c r="P438" s="201">
        <v>44600</v>
      </c>
      <c r="Q438" s="201" t="s">
        <v>88</v>
      </c>
      <c r="R438" s="197" t="s">
        <v>1703</v>
      </c>
      <c r="S438" s="202">
        <v>14</v>
      </c>
      <c r="T438" s="197" t="s">
        <v>98</v>
      </c>
      <c r="U438" s="197">
        <v>160</v>
      </c>
      <c r="V438" s="197">
        <v>79</v>
      </c>
      <c r="W438" s="197">
        <v>30.9</v>
      </c>
      <c r="X438" s="197"/>
      <c r="Y438" s="197"/>
      <c r="Z438" s="203">
        <v>0.89583333333333337</v>
      </c>
      <c r="AA438" s="203">
        <v>0.26458333333333334</v>
      </c>
      <c r="AB438" s="204">
        <v>509.5</v>
      </c>
      <c r="AC438" s="197">
        <v>451</v>
      </c>
      <c r="AD438" s="197">
        <v>89</v>
      </c>
      <c r="AE438" s="197">
        <v>58.5</v>
      </c>
      <c r="AF438" s="197"/>
      <c r="AG438" s="197">
        <v>22</v>
      </c>
      <c r="AH438" s="197">
        <v>170</v>
      </c>
      <c r="AI438" s="197">
        <v>15.1</v>
      </c>
      <c r="AJ438" s="197">
        <v>4.2</v>
      </c>
      <c r="AK438" s="197">
        <v>53</v>
      </c>
      <c r="AL438" s="197">
        <v>22.3</v>
      </c>
      <c r="AM438" s="197">
        <v>20.5</v>
      </c>
      <c r="AN438" s="197">
        <v>67</v>
      </c>
      <c r="AO438" s="197">
        <v>23</v>
      </c>
      <c r="AP438" s="197">
        <v>2.7</v>
      </c>
      <c r="AQ438" s="197">
        <v>82</v>
      </c>
      <c r="AR438" s="197">
        <v>10.9</v>
      </c>
      <c r="AS438" s="197"/>
      <c r="AT438" s="197"/>
      <c r="AU438" s="197"/>
      <c r="AV438" s="197"/>
      <c r="AW438" s="197">
        <v>0</v>
      </c>
      <c r="AX438" s="197">
        <v>0</v>
      </c>
      <c r="AY438" s="197">
        <v>0</v>
      </c>
      <c r="AZ438" s="197">
        <v>2</v>
      </c>
      <c r="BA438" s="197">
        <v>0</v>
      </c>
      <c r="BB438" s="197">
        <v>2</v>
      </c>
      <c r="BC438" s="197">
        <v>44</v>
      </c>
      <c r="BD438" s="197">
        <v>48</v>
      </c>
      <c r="BE438" s="197">
        <v>9.6</v>
      </c>
      <c r="BF438" s="197">
        <v>15.2</v>
      </c>
      <c r="BG438" s="197">
        <v>6.4</v>
      </c>
      <c r="BH438" s="197">
        <v>9.6999999999999993</v>
      </c>
      <c r="BI438" s="197">
        <v>5.5</v>
      </c>
      <c r="BJ438" s="197">
        <v>6.5</v>
      </c>
      <c r="BK438" s="197">
        <v>6.2</v>
      </c>
      <c r="BL438" s="197">
        <v>4</v>
      </c>
      <c r="BM438" s="197">
        <v>30</v>
      </c>
      <c r="BN438" s="197">
        <v>4</v>
      </c>
      <c r="BO438" s="197">
        <v>83</v>
      </c>
      <c r="BP438" s="197">
        <v>95</v>
      </c>
      <c r="BQ438" s="197">
        <v>0.2</v>
      </c>
      <c r="BR438" s="197">
        <v>65</v>
      </c>
      <c r="BS438" s="197">
        <v>105</v>
      </c>
      <c r="BT438" s="197">
        <v>48</v>
      </c>
      <c r="BU438" s="197">
        <v>108.4</v>
      </c>
      <c r="BV438" s="197">
        <v>65.3</v>
      </c>
      <c r="BW438" s="197">
        <v>26.6</v>
      </c>
      <c r="BX438" s="197">
        <v>4.3</v>
      </c>
      <c r="BY438" s="197">
        <v>97.1</v>
      </c>
      <c r="BZ438" s="197">
        <v>99.7</v>
      </c>
      <c r="CA438" s="197">
        <v>97.1</v>
      </c>
      <c r="CB438" s="197">
        <v>100</v>
      </c>
      <c r="CC438" s="197"/>
      <c r="CD438" s="197"/>
      <c r="CE438" s="197"/>
      <c r="CF438" s="197"/>
      <c r="CG438" s="197"/>
      <c r="CH438" s="197"/>
      <c r="CI438" s="207">
        <v>2</v>
      </c>
      <c r="CJ438" s="207">
        <v>2</v>
      </c>
      <c r="CK438" s="207">
        <v>5</v>
      </c>
    </row>
    <row r="439" spans="1:89" x14ac:dyDescent="0.2">
      <c r="A439" s="196">
        <v>445</v>
      </c>
      <c r="B439" s="197">
        <v>445</v>
      </c>
      <c r="C439" s="197" t="s">
        <v>1707</v>
      </c>
      <c r="D439" s="202" t="s">
        <v>1708</v>
      </c>
      <c r="E439" s="197">
        <v>8</v>
      </c>
      <c r="F439" s="199" t="s">
        <v>110</v>
      </c>
      <c r="G439" s="199" t="s">
        <v>111</v>
      </c>
      <c r="H439" s="197"/>
      <c r="I439" s="200" t="s">
        <v>1752</v>
      </c>
      <c r="J439" s="200" t="s">
        <v>337</v>
      </c>
      <c r="K439" s="200" t="s">
        <v>337</v>
      </c>
      <c r="L439" s="200" t="s">
        <v>337</v>
      </c>
      <c r="M439" s="200" t="s">
        <v>337</v>
      </c>
      <c r="N439" s="200" t="s">
        <v>337</v>
      </c>
      <c r="O439" s="200" t="s">
        <v>337</v>
      </c>
      <c r="P439" s="201">
        <v>44601</v>
      </c>
      <c r="Q439" s="201" t="s">
        <v>88</v>
      </c>
      <c r="R439" s="198" t="s">
        <v>1709</v>
      </c>
      <c r="S439" s="202">
        <v>8</v>
      </c>
      <c r="T439" s="197" t="s">
        <v>98</v>
      </c>
      <c r="U439" s="197">
        <v>140</v>
      </c>
      <c r="V439" s="197">
        <v>29</v>
      </c>
      <c r="W439" s="197">
        <v>14.8</v>
      </c>
      <c r="X439" s="197"/>
      <c r="Y439" s="197"/>
      <c r="Z439" s="203">
        <v>0.86041666666666661</v>
      </c>
      <c r="AA439" s="203">
        <v>0.27152777777777776</v>
      </c>
      <c r="AB439" s="204">
        <v>577</v>
      </c>
      <c r="AC439" s="197">
        <v>534.5</v>
      </c>
      <c r="AD439" s="197">
        <v>93</v>
      </c>
      <c r="AE439" s="197">
        <v>42.5</v>
      </c>
      <c r="AF439" s="197"/>
      <c r="AG439" s="197">
        <v>14.5</v>
      </c>
      <c r="AH439" s="197">
        <v>128.5</v>
      </c>
      <c r="AI439" s="197">
        <v>9.6</v>
      </c>
      <c r="AJ439" s="197">
        <v>6.5</v>
      </c>
      <c r="AK439" s="197">
        <v>49.6</v>
      </c>
      <c r="AL439" s="197">
        <v>19.100000000000001</v>
      </c>
      <c r="AM439" s="197">
        <v>24.9</v>
      </c>
      <c r="AN439" s="197">
        <v>82</v>
      </c>
      <c r="AO439" s="197">
        <v>34</v>
      </c>
      <c r="AP439" s="197">
        <v>3.5</v>
      </c>
      <c r="AQ439" s="197">
        <v>92</v>
      </c>
      <c r="AR439" s="197">
        <v>10.3</v>
      </c>
      <c r="AS439" s="197"/>
      <c r="AT439" s="197"/>
      <c r="AU439" s="197"/>
      <c r="AV439" s="197"/>
      <c r="AW439" s="197">
        <v>14</v>
      </c>
      <c r="AX439" s="197">
        <v>1.6</v>
      </c>
      <c r="AY439" s="197">
        <v>0.9</v>
      </c>
      <c r="AZ439" s="197">
        <v>9</v>
      </c>
      <c r="BA439" s="197">
        <v>0</v>
      </c>
      <c r="BB439" s="197">
        <v>1</v>
      </c>
      <c r="BC439" s="197">
        <v>17</v>
      </c>
      <c r="BD439" s="197">
        <v>27</v>
      </c>
      <c r="BE439" s="197">
        <v>13.8</v>
      </c>
      <c r="BF439" s="197">
        <v>18.3</v>
      </c>
      <c r="BG439" s="197">
        <v>3</v>
      </c>
      <c r="BH439" s="197">
        <v>6.3</v>
      </c>
      <c r="BI439" s="197">
        <v>1.9</v>
      </c>
      <c r="BJ439" s="197">
        <v>3.8</v>
      </c>
      <c r="BK439" s="197">
        <v>2.7</v>
      </c>
      <c r="BL439" s="197">
        <v>2.1</v>
      </c>
      <c r="BM439" s="197">
        <v>13</v>
      </c>
      <c r="BN439" s="197">
        <v>1.5</v>
      </c>
      <c r="BO439" s="197">
        <v>89</v>
      </c>
      <c r="BP439" s="197">
        <v>97.3</v>
      </c>
      <c r="BQ439" s="197">
        <v>0</v>
      </c>
      <c r="BR439" s="197">
        <v>78</v>
      </c>
      <c r="BS439" s="197">
        <v>112</v>
      </c>
      <c r="BT439" s="197">
        <v>61</v>
      </c>
      <c r="BU439" s="197">
        <v>0.3</v>
      </c>
      <c r="BV439" s="197">
        <v>12.5</v>
      </c>
      <c r="BW439" s="197">
        <v>20.2</v>
      </c>
      <c r="BX439" s="197">
        <v>4.5</v>
      </c>
      <c r="BY439" s="197">
        <v>94</v>
      </c>
      <c r="BZ439" s="197">
        <v>100</v>
      </c>
      <c r="CA439" s="197">
        <v>99.1</v>
      </c>
      <c r="CB439" s="197">
        <v>94</v>
      </c>
      <c r="CC439" s="197" t="s">
        <v>77</v>
      </c>
      <c r="CD439" s="197"/>
      <c r="CE439" s="197"/>
      <c r="CF439" s="197"/>
      <c r="CG439" s="197"/>
      <c r="CH439" s="197"/>
      <c r="CI439" s="207">
        <v>3</v>
      </c>
      <c r="CJ439" s="207">
        <v>10</v>
      </c>
      <c r="CK439" s="207">
        <v>5</v>
      </c>
    </row>
    <row r="440" spans="1:89" x14ac:dyDescent="0.2">
      <c r="A440" s="196">
        <v>446</v>
      </c>
      <c r="B440" s="197">
        <v>446</v>
      </c>
      <c r="C440" s="197" t="s">
        <v>1399</v>
      </c>
      <c r="D440" s="202" t="s">
        <v>1400</v>
      </c>
      <c r="E440" s="197">
        <v>5</v>
      </c>
      <c r="F440" s="199" t="s">
        <v>110</v>
      </c>
      <c r="G440" s="199" t="s">
        <v>111</v>
      </c>
      <c r="H440" s="197" t="s">
        <v>1769</v>
      </c>
      <c r="I440" s="200" t="s">
        <v>94</v>
      </c>
      <c r="J440" s="200" t="s">
        <v>1752</v>
      </c>
      <c r="K440" s="200" t="s">
        <v>96</v>
      </c>
      <c r="L440" s="200" t="s">
        <v>93</v>
      </c>
      <c r="M440" s="200" t="s">
        <v>95</v>
      </c>
      <c r="N440" s="200" t="s">
        <v>200</v>
      </c>
      <c r="O440" s="200" t="s">
        <v>337</v>
      </c>
      <c r="P440" s="201">
        <v>44601</v>
      </c>
      <c r="Q440" s="201" t="s">
        <v>88</v>
      </c>
      <c r="R440" s="198" t="s">
        <v>1401</v>
      </c>
      <c r="S440" s="202">
        <v>5</v>
      </c>
      <c r="T440" s="197" t="s">
        <v>98</v>
      </c>
      <c r="U440" s="197">
        <v>109</v>
      </c>
      <c r="V440" s="197">
        <v>19</v>
      </c>
      <c r="W440" s="197">
        <v>16</v>
      </c>
      <c r="X440" s="197"/>
      <c r="Y440" s="197"/>
      <c r="Z440" s="203">
        <v>0.91666666666666663</v>
      </c>
      <c r="AA440" s="203">
        <v>0.25555555555555559</v>
      </c>
      <c r="AB440" s="204">
        <v>479</v>
      </c>
      <c r="AC440" s="197">
        <v>453</v>
      </c>
      <c r="AD440" s="197">
        <v>95</v>
      </c>
      <c r="AE440" s="197">
        <v>26</v>
      </c>
      <c r="AF440" s="197"/>
      <c r="AG440" s="197">
        <v>9.5</v>
      </c>
      <c r="AH440" s="197">
        <v>145.5</v>
      </c>
      <c r="AI440" s="197">
        <v>7.3</v>
      </c>
      <c r="AJ440" s="197">
        <v>2.9</v>
      </c>
      <c r="AK440" s="197">
        <v>49</v>
      </c>
      <c r="AL440" s="197">
        <v>27.9</v>
      </c>
      <c r="AM440" s="197">
        <v>20.2</v>
      </c>
      <c r="AN440" s="197">
        <v>91</v>
      </c>
      <c r="AO440" s="197">
        <v>30</v>
      </c>
      <c r="AP440" s="197">
        <v>3.8</v>
      </c>
      <c r="AQ440" s="197">
        <v>185</v>
      </c>
      <c r="AR440" s="197">
        <v>24.5</v>
      </c>
      <c r="AS440" s="197"/>
      <c r="AT440" s="197"/>
      <c r="AU440" s="197"/>
      <c r="AV440" s="197"/>
      <c r="AW440" s="197">
        <v>146</v>
      </c>
      <c r="AX440" s="197">
        <v>19.2</v>
      </c>
      <c r="AY440" s="197">
        <v>10.199999999999999</v>
      </c>
      <c r="AZ440" s="197">
        <v>3</v>
      </c>
      <c r="BA440" s="197">
        <v>1</v>
      </c>
      <c r="BB440" s="197">
        <v>3</v>
      </c>
      <c r="BC440" s="197">
        <v>44</v>
      </c>
      <c r="BD440" s="197">
        <v>51</v>
      </c>
      <c r="BE440" s="197">
        <v>10</v>
      </c>
      <c r="BF440" s="197">
        <v>18.399999999999999</v>
      </c>
      <c r="BG440" s="197">
        <v>6.8</v>
      </c>
      <c r="BH440" s="197">
        <v>11.8</v>
      </c>
      <c r="BI440" s="197">
        <v>5.5</v>
      </c>
      <c r="BJ440" s="197">
        <v>8.4</v>
      </c>
      <c r="BK440" s="197">
        <v>5.8</v>
      </c>
      <c r="BL440" s="197">
        <v>5.6</v>
      </c>
      <c r="BM440" s="197">
        <v>9</v>
      </c>
      <c r="BN440" s="197">
        <v>1.2</v>
      </c>
      <c r="BO440" s="197">
        <v>68</v>
      </c>
      <c r="BP440" s="197">
        <v>97.3</v>
      </c>
      <c r="BQ440" s="197">
        <v>0.2</v>
      </c>
      <c r="BR440" s="197">
        <v>81</v>
      </c>
      <c r="BS440" s="197">
        <v>126</v>
      </c>
      <c r="BT440" s="197">
        <v>62</v>
      </c>
      <c r="BU440" s="197">
        <v>43.2</v>
      </c>
      <c r="BV440" s="197">
        <v>99</v>
      </c>
      <c r="BW440" s="197">
        <v>3</v>
      </c>
      <c r="BX440" s="197">
        <v>3.7</v>
      </c>
      <c r="BY440" s="197">
        <v>85.8</v>
      </c>
      <c r="BZ440" s="197">
        <v>99.2</v>
      </c>
      <c r="CA440" s="197">
        <v>85.8</v>
      </c>
      <c r="CB440" s="197">
        <v>100</v>
      </c>
      <c r="CC440" s="197"/>
      <c r="CD440" s="197"/>
      <c r="CE440" s="197"/>
      <c r="CF440" s="197"/>
      <c r="CG440" s="197"/>
      <c r="CH440" s="197"/>
      <c r="CI440" s="207">
        <v>10</v>
      </c>
      <c r="CJ440" s="207">
        <v>10</v>
      </c>
      <c r="CK440" s="207">
        <v>0</v>
      </c>
    </row>
    <row r="441" spans="1:89" x14ac:dyDescent="0.2">
      <c r="A441" s="196">
        <v>447</v>
      </c>
      <c r="B441" s="197">
        <v>447</v>
      </c>
      <c r="C441" s="197" t="s">
        <v>1396</v>
      </c>
      <c r="D441" s="202" t="s">
        <v>1397</v>
      </c>
      <c r="E441" s="197">
        <v>16</v>
      </c>
      <c r="F441" s="199" t="s">
        <v>110</v>
      </c>
      <c r="G441" s="199" t="s">
        <v>111</v>
      </c>
      <c r="H441" s="197"/>
      <c r="I441" s="200" t="s">
        <v>94</v>
      </c>
      <c r="J441" s="200" t="s">
        <v>95</v>
      </c>
      <c r="K441" s="200" t="s">
        <v>93</v>
      </c>
      <c r="L441" s="200" t="s">
        <v>337</v>
      </c>
      <c r="M441" s="200" t="s">
        <v>337</v>
      </c>
      <c r="N441" s="200" t="s">
        <v>337</v>
      </c>
      <c r="O441" s="200" t="s">
        <v>337</v>
      </c>
      <c r="P441" s="201">
        <v>44602</v>
      </c>
      <c r="Q441" s="201" t="s">
        <v>88</v>
      </c>
      <c r="R441" s="198" t="s">
        <v>1398</v>
      </c>
      <c r="S441" s="202">
        <v>16</v>
      </c>
      <c r="T441" s="197" t="s">
        <v>98</v>
      </c>
      <c r="U441" s="197">
        <v>170</v>
      </c>
      <c r="V441" s="197">
        <v>56</v>
      </c>
      <c r="W441" s="197">
        <v>19.399999999999999</v>
      </c>
      <c r="X441" s="197"/>
      <c r="Y441" s="197"/>
      <c r="Z441" s="203">
        <v>0.92708333333333337</v>
      </c>
      <c r="AA441" s="203">
        <v>0.37291666666666662</v>
      </c>
      <c r="AB441" s="204">
        <v>624.79999999999995</v>
      </c>
      <c r="AC441" s="197">
        <v>581.79999999999995</v>
      </c>
      <c r="AD441" s="197">
        <v>93</v>
      </c>
      <c r="AE441" s="197">
        <v>43</v>
      </c>
      <c r="AF441" s="197"/>
      <c r="AG441" s="197">
        <v>17</v>
      </c>
      <c r="AH441" s="197">
        <v>92</v>
      </c>
      <c r="AI441" s="197">
        <v>9.3000000000000007</v>
      </c>
      <c r="AJ441" s="197">
        <v>7.3</v>
      </c>
      <c r="AK441" s="197">
        <v>51.6</v>
      </c>
      <c r="AL441" s="197">
        <v>16.2</v>
      </c>
      <c r="AM441" s="197">
        <v>24.9</v>
      </c>
      <c r="AN441" s="197">
        <v>93</v>
      </c>
      <c r="AO441" s="197">
        <v>38</v>
      </c>
      <c r="AP441" s="197">
        <v>3.6</v>
      </c>
      <c r="AQ441" s="197">
        <v>140</v>
      </c>
      <c r="AR441" s="197">
        <v>14.4</v>
      </c>
      <c r="AS441" s="197"/>
      <c r="AT441" s="197"/>
      <c r="AU441" s="197"/>
      <c r="AV441" s="197"/>
      <c r="AW441" s="197">
        <v>61</v>
      </c>
      <c r="AX441" s="197">
        <v>5.8</v>
      </c>
      <c r="AY441" s="197">
        <v>0.5</v>
      </c>
      <c r="AZ441" s="197">
        <v>0</v>
      </c>
      <c r="BA441" s="197">
        <v>15</v>
      </c>
      <c r="BB441" s="197">
        <v>0</v>
      </c>
      <c r="BC441" s="197">
        <v>156</v>
      </c>
      <c r="BD441" s="197">
        <v>171</v>
      </c>
      <c r="BE441" s="197">
        <v>23.9</v>
      </c>
      <c r="BF441" s="197">
        <v>42.2</v>
      </c>
      <c r="BG441" s="197">
        <v>17.600000000000001</v>
      </c>
      <c r="BH441" s="197">
        <v>26.1</v>
      </c>
      <c r="BI441" s="197">
        <v>14.8</v>
      </c>
      <c r="BJ441" s="197">
        <v>18.5</v>
      </c>
      <c r="BK441" s="197">
        <v>17.399999999999999</v>
      </c>
      <c r="BL441" s="197">
        <v>12.4</v>
      </c>
      <c r="BM441" s="197">
        <v>131</v>
      </c>
      <c r="BN441" s="197">
        <v>13.5</v>
      </c>
      <c r="BO441" s="197">
        <v>86</v>
      </c>
      <c r="BP441" s="197">
        <v>94.8</v>
      </c>
      <c r="BQ441" s="197">
        <v>0.9</v>
      </c>
      <c r="BR441" s="197">
        <v>67</v>
      </c>
      <c r="BS441" s="197">
        <v>115</v>
      </c>
      <c r="BT441" s="197">
        <v>50</v>
      </c>
      <c r="BU441" s="197">
        <v>200</v>
      </c>
      <c r="BV441" s="197">
        <v>60.7</v>
      </c>
      <c r="BW441" s="197">
        <v>12.9</v>
      </c>
      <c r="BX441" s="197">
        <v>3.4</v>
      </c>
      <c r="BY441" s="197">
        <v>99.3</v>
      </c>
      <c r="BZ441" s="197">
        <v>99.3</v>
      </c>
      <c r="CA441" s="197">
        <v>100</v>
      </c>
      <c r="CB441" s="197">
        <v>100</v>
      </c>
      <c r="CC441" s="197"/>
      <c r="CD441" s="197"/>
      <c r="CE441" s="197"/>
      <c r="CF441" s="197"/>
      <c r="CG441" s="197"/>
      <c r="CH441" s="197"/>
      <c r="CI441" s="207" t="s">
        <v>129</v>
      </c>
      <c r="CJ441" s="207">
        <v>10</v>
      </c>
      <c r="CK441" s="207">
        <v>0</v>
      </c>
    </row>
    <row r="442" spans="1:89" x14ac:dyDescent="0.2">
      <c r="A442" s="196">
        <v>448</v>
      </c>
      <c r="B442" s="197">
        <v>448</v>
      </c>
      <c r="C442" s="197" t="s">
        <v>1393</v>
      </c>
      <c r="D442" s="202" t="s">
        <v>1394</v>
      </c>
      <c r="E442" s="197">
        <v>13</v>
      </c>
      <c r="F442" s="199" t="s">
        <v>110</v>
      </c>
      <c r="G442" s="199" t="s">
        <v>111</v>
      </c>
      <c r="H442" s="197" t="s">
        <v>1780</v>
      </c>
      <c r="I442" s="200" t="s">
        <v>94</v>
      </c>
      <c r="J442" s="200" t="s">
        <v>96</v>
      </c>
      <c r="K442" s="200" t="s">
        <v>337</v>
      </c>
      <c r="L442" s="200" t="s">
        <v>337</v>
      </c>
      <c r="M442" s="200" t="s">
        <v>337</v>
      </c>
      <c r="N442" s="200" t="s">
        <v>337</v>
      </c>
      <c r="O442" s="200" t="s">
        <v>337</v>
      </c>
      <c r="P442" s="201">
        <v>44603</v>
      </c>
      <c r="Q442" s="201" t="s">
        <v>88</v>
      </c>
      <c r="R442" s="198" t="s">
        <v>1395</v>
      </c>
      <c r="S442" s="202">
        <v>13</v>
      </c>
      <c r="T442" s="197" t="s">
        <v>98</v>
      </c>
      <c r="U442" s="197">
        <v>167</v>
      </c>
      <c r="V442" s="197">
        <v>60</v>
      </c>
      <c r="W442" s="197">
        <v>21.5</v>
      </c>
      <c r="X442" s="197"/>
      <c r="Y442" s="197"/>
      <c r="Z442" s="203">
        <v>0.9472222222222223</v>
      </c>
      <c r="AA442" s="203">
        <v>0.36805555555555558</v>
      </c>
      <c r="AB442" s="204">
        <v>587</v>
      </c>
      <c r="AC442" s="197">
        <v>512.5</v>
      </c>
      <c r="AD442" s="197">
        <v>87</v>
      </c>
      <c r="AE442" s="197">
        <v>74.5</v>
      </c>
      <c r="AF442" s="197"/>
      <c r="AG442" s="197">
        <v>18.5</v>
      </c>
      <c r="AH442" s="197">
        <v>145</v>
      </c>
      <c r="AI442" s="197">
        <v>15.4</v>
      </c>
      <c r="AJ442" s="197">
        <v>6.2</v>
      </c>
      <c r="AK442" s="197">
        <v>57.9</v>
      </c>
      <c r="AL442" s="197">
        <v>16.8</v>
      </c>
      <c r="AM442" s="197">
        <v>19.100000000000001</v>
      </c>
      <c r="AN442" s="197">
        <v>96</v>
      </c>
      <c r="AO442" s="197">
        <v>44</v>
      </c>
      <c r="AP442" s="197">
        <v>4.5</v>
      </c>
      <c r="AQ442" s="197">
        <v>121</v>
      </c>
      <c r="AR442" s="197">
        <v>14.2</v>
      </c>
      <c r="AS442" s="197"/>
      <c r="AT442" s="197"/>
      <c r="AU442" s="197"/>
      <c r="AV442" s="197"/>
      <c r="AW442" s="197">
        <v>31</v>
      </c>
      <c r="AX442" s="197">
        <v>3.6</v>
      </c>
      <c r="AY442" s="197">
        <v>1.5</v>
      </c>
      <c r="AZ442" s="197">
        <v>4</v>
      </c>
      <c r="BA442" s="197">
        <v>0</v>
      </c>
      <c r="BB442" s="197">
        <v>4</v>
      </c>
      <c r="BC442" s="197">
        <v>39</v>
      </c>
      <c r="BD442" s="197">
        <v>47</v>
      </c>
      <c r="BE442" s="197">
        <v>11.7</v>
      </c>
      <c r="BF442" s="197">
        <v>19.8</v>
      </c>
      <c r="BG442" s="197">
        <v>5.5</v>
      </c>
      <c r="BH442" s="197">
        <v>11</v>
      </c>
      <c r="BI442" s="197">
        <v>4.2</v>
      </c>
      <c r="BJ442" s="197">
        <v>8.9</v>
      </c>
      <c r="BK442" s="197">
        <v>4.8</v>
      </c>
      <c r="BL442" s="197">
        <v>2.5</v>
      </c>
      <c r="BM442" s="197">
        <v>29</v>
      </c>
      <c r="BN442" s="197">
        <v>3.4</v>
      </c>
      <c r="BO442" s="197">
        <v>89</v>
      </c>
      <c r="BP442" s="197">
        <v>96.1</v>
      </c>
      <c r="BQ442" s="197">
        <v>0</v>
      </c>
      <c r="BR442" s="197">
        <v>76</v>
      </c>
      <c r="BS442" s="197">
        <v>122</v>
      </c>
      <c r="BT442" s="197">
        <v>60</v>
      </c>
      <c r="BU442" s="197">
        <v>20.399999999999999</v>
      </c>
      <c r="BV442" s="197">
        <v>56.2</v>
      </c>
      <c r="BW442" s="197">
        <v>11.4</v>
      </c>
      <c r="BX442" s="197">
        <v>3.7</v>
      </c>
      <c r="BY442" s="197">
        <v>99.4</v>
      </c>
      <c r="BZ442" s="197">
        <v>99.4</v>
      </c>
      <c r="CA442" s="197">
        <v>100</v>
      </c>
      <c r="CB442" s="197">
        <v>100</v>
      </c>
      <c r="CC442" s="197"/>
      <c r="CD442" s="197"/>
      <c r="CE442" s="197"/>
      <c r="CF442" s="197"/>
      <c r="CG442" s="197"/>
      <c r="CH442" s="197"/>
      <c r="CI442" s="207">
        <v>10</v>
      </c>
      <c r="CJ442" s="207">
        <v>9</v>
      </c>
      <c r="CK442" s="207">
        <v>3</v>
      </c>
    </row>
    <row r="443" spans="1:89" x14ac:dyDescent="0.2">
      <c r="A443" s="196">
        <v>449</v>
      </c>
      <c r="B443" s="197">
        <v>449</v>
      </c>
      <c r="C443" s="197" t="s">
        <v>1390</v>
      </c>
      <c r="D443" s="202" t="s">
        <v>1391</v>
      </c>
      <c r="E443" s="197">
        <v>2</v>
      </c>
      <c r="F443" s="199" t="s">
        <v>110</v>
      </c>
      <c r="G443" s="199" t="s">
        <v>111</v>
      </c>
      <c r="H443" s="197"/>
      <c r="I443" s="200" t="s">
        <v>94</v>
      </c>
      <c r="J443" s="200" t="s">
        <v>95</v>
      </c>
      <c r="K443" s="200" t="s">
        <v>96</v>
      </c>
      <c r="L443" s="200" t="s">
        <v>228</v>
      </c>
      <c r="M443" s="200" t="s">
        <v>93</v>
      </c>
      <c r="N443" s="200" t="s">
        <v>1752</v>
      </c>
      <c r="O443" s="200" t="s">
        <v>337</v>
      </c>
      <c r="P443" s="201">
        <v>44607</v>
      </c>
      <c r="Q443" s="201" t="s">
        <v>88</v>
      </c>
      <c r="R443" s="198" t="s">
        <v>1392</v>
      </c>
      <c r="S443" s="202">
        <v>2</v>
      </c>
      <c r="T443" s="197" t="s">
        <v>98</v>
      </c>
      <c r="U443" s="197">
        <v>97</v>
      </c>
      <c r="V443" s="197">
        <v>15</v>
      </c>
      <c r="W443" s="197">
        <v>15.9</v>
      </c>
      <c r="X443" s="197"/>
      <c r="Y443" s="197"/>
      <c r="Z443" s="203">
        <v>0.90555555555555556</v>
      </c>
      <c r="AA443" s="203">
        <v>0.30277777777777776</v>
      </c>
      <c r="AB443" s="204">
        <v>569</v>
      </c>
      <c r="AC443" s="197">
        <v>544.5</v>
      </c>
      <c r="AD443" s="197">
        <v>96</v>
      </c>
      <c r="AE443" s="197">
        <v>26.4</v>
      </c>
      <c r="AF443" s="197"/>
      <c r="AG443" s="197">
        <v>0.8</v>
      </c>
      <c r="AH443" s="197">
        <v>125.5</v>
      </c>
      <c r="AI443" s="197">
        <v>4.8</v>
      </c>
      <c r="AJ443" s="197">
        <v>2.9</v>
      </c>
      <c r="AK443" s="197">
        <v>56</v>
      </c>
      <c r="AL443" s="197">
        <v>26</v>
      </c>
      <c r="AM443" s="197">
        <v>15.1</v>
      </c>
      <c r="AN443" s="197">
        <v>101</v>
      </c>
      <c r="AO443" s="197">
        <v>8</v>
      </c>
      <c r="AP443" s="197">
        <v>0.8</v>
      </c>
      <c r="AQ443" s="197">
        <v>54</v>
      </c>
      <c r="AR443" s="197">
        <v>6</v>
      </c>
      <c r="AS443" s="197"/>
      <c r="AT443" s="197"/>
      <c r="AU443" s="197"/>
      <c r="AV443" s="197"/>
      <c r="AW443" s="197">
        <v>68</v>
      </c>
      <c r="AX443" s="197">
        <v>6.8</v>
      </c>
      <c r="AY443" s="197">
        <v>0</v>
      </c>
      <c r="AZ443" s="197">
        <v>17</v>
      </c>
      <c r="BA443" s="197">
        <v>8</v>
      </c>
      <c r="BB443" s="197">
        <v>8</v>
      </c>
      <c r="BC443" s="197">
        <v>28</v>
      </c>
      <c r="BD443" s="197">
        <v>61</v>
      </c>
      <c r="BE443" s="197">
        <v>10.3</v>
      </c>
      <c r="BF443" s="197">
        <v>22.8</v>
      </c>
      <c r="BG443" s="197">
        <v>6.7</v>
      </c>
      <c r="BH443" s="197">
        <v>12.4</v>
      </c>
      <c r="BI443" s="197">
        <v>5.7</v>
      </c>
      <c r="BJ443" s="197">
        <v>5.9</v>
      </c>
      <c r="BK443" s="197">
        <v>10.7</v>
      </c>
      <c r="BL443" s="197">
        <v>4.5</v>
      </c>
      <c r="BM443" s="197">
        <v>71</v>
      </c>
      <c r="BN443" s="197">
        <v>7.8</v>
      </c>
      <c r="BO443" s="197">
        <v>81</v>
      </c>
      <c r="BP443" s="197">
        <v>93.4</v>
      </c>
      <c r="BQ443" s="197">
        <v>0.1</v>
      </c>
      <c r="BR443" s="197">
        <v>93</v>
      </c>
      <c r="BS443" s="197">
        <v>127</v>
      </c>
      <c r="BT443" s="197">
        <v>73</v>
      </c>
      <c r="BU443" s="197">
        <v>0.2</v>
      </c>
      <c r="BV443" s="197">
        <v>33.299999999999997</v>
      </c>
      <c r="BW443" s="197">
        <v>3.9</v>
      </c>
      <c r="BX443" s="197">
        <v>3.6</v>
      </c>
      <c r="BY443" s="197">
        <v>59.2</v>
      </c>
      <c r="BZ443" s="197">
        <v>99.5</v>
      </c>
      <c r="CA443" s="197">
        <v>59.2</v>
      </c>
      <c r="CB443" s="197">
        <v>63.7</v>
      </c>
      <c r="CC443" s="197"/>
      <c r="CD443" s="197"/>
      <c r="CE443" s="197" t="s">
        <v>79</v>
      </c>
      <c r="CF443" s="208" t="s">
        <v>1895</v>
      </c>
      <c r="CG443" s="197"/>
      <c r="CH443" s="197"/>
      <c r="CI443" s="207">
        <v>4</v>
      </c>
      <c r="CJ443" s="207">
        <v>0</v>
      </c>
      <c r="CK443" s="207">
        <v>10</v>
      </c>
    </row>
    <row r="444" spans="1:89" x14ac:dyDescent="0.2">
      <c r="A444" s="196">
        <v>450</v>
      </c>
      <c r="B444" s="197">
        <v>450</v>
      </c>
      <c r="C444" s="197" t="s">
        <v>1387</v>
      </c>
      <c r="D444" s="202" t="s">
        <v>1388</v>
      </c>
      <c r="E444" s="197">
        <v>12</v>
      </c>
      <c r="F444" s="199" t="s">
        <v>110</v>
      </c>
      <c r="G444" s="199" t="s">
        <v>111</v>
      </c>
      <c r="H444" s="197"/>
      <c r="I444" s="200" t="s">
        <v>94</v>
      </c>
      <c r="J444" s="200" t="s">
        <v>95</v>
      </c>
      <c r="K444" s="200" t="s">
        <v>87</v>
      </c>
      <c r="L444" s="200" t="s">
        <v>337</v>
      </c>
      <c r="M444" s="200" t="s">
        <v>337</v>
      </c>
      <c r="N444" s="200" t="s">
        <v>337</v>
      </c>
      <c r="O444" s="200" t="s">
        <v>337</v>
      </c>
      <c r="P444" s="201">
        <v>44608</v>
      </c>
      <c r="Q444" s="201" t="s">
        <v>88</v>
      </c>
      <c r="R444" s="198" t="s">
        <v>1389</v>
      </c>
      <c r="S444" s="202">
        <v>12</v>
      </c>
      <c r="T444" s="197" t="s">
        <v>98</v>
      </c>
      <c r="U444" s="197">
        <v>157</v>
      </c>
      <c r="V444" s="197">
        <v>59</v>
      </c>
      <c r="W444" s="197">
        <v>23.9</v>
      </c>
      <c r="X444" s="197"/>
      <c r="Y444" s="197"/>
      <c r="Z444" s="203">
        <v>0.875</v>
      </c>
      <c r="AA444" s="203">
        <v>0.24722222222222223</v>
      </c>
      <c r="AB444" s="204">
        <v>525.9</v>
      </c>
      <c r="AC444" s="197">
        <v>477.4</v>
      </c>
      <c r="AD444" s="197">
        <v>91</v>
      </c>
      <c r="AE444" s="197">
        <v>48.5</v>
      </c>
      <c r="AF444" s="197"/>
      <c r="AG444" s="197">
        <v>9.6</v>
      </c>
      <c r="AH444" s="197">
        <v>76</v>
      </c>
      <c r="AI444" s="197">
        <v>10.9</v>
      </c>
      <c r="AJ444" s="197">
        <v>5.0999999999999996</v>
      </c>
      <c r="AK444" s="197">
        <v>46.9</v>
      </c>
      <c r="AL444" s="197">
        <v>27.4</v>
      </c>
      <c r="AM444" s="197">
        <v>20.5</v>
      </c>
      <c r="AN444" s="197">
        <v>61</v>
      </c>
      <c r="AO444" s="197">
        <v>22</v>
      </c>
      <c r="AP444" s="197">
        <v>2.5</v>
      </c>
      <c r="AQ444" s="197">
        <v>58</v>
      </c>
      <c r="AR444" s="197">
        <v>7.3</v>
      </c>
      <c r="AS444" s="197"/>
      <c r="AT444" s="197"/>
      <c r="AU444" s="197"/>
      <c r="AV444" s="197"/>
      <c r="AW444" s="197">
        <v>0</v>
      </c>
      <c r="AX444" s="197">
        <v>0</v>
      </c>
      <c r="AY444" s="197">
        <v>0</v>
      </c>
      <c r="AZ444" s="197">
        <v>3</v>
      </c>
      <c r="BA444" s="197">
        <v>3</v>
      </c>
      <c r="BB444" s="197">
        <v>5</v>
      </c>
      <c r="BC444" s="197">
        <v>34</v>
      </c>
      <c r="BD444" s="197">
        <v>45</v>
      </c>
      <c r="BE444" s="197">
        <v>13.4</v>
      </c>
      <c r="BF444" s="197">
        <v>25.9</v>
      </c>
      <c r="BG444" s="197">
        <v>5.7</v>
      </c>
      <c r="BH444" s="197">
        <v>4.3</v>
      </c>
      <c r="BI444" s="197">
        <v>6</v>
      </c>
      <c r="BJ444" s="197">
        <v>13.1</v>
      </c>
      <c r="BK444" s="197">
        <v>2.4</v>
      </c>
      <c r="BL444" s="197">
        <v>6.7</v>
      </c>
      <c r="BM444" s="197">
        <v>32</v>
      </c>
      <c r="BN444" s="197">
        <v>4</v>
      </c>
      <c r="BO444" s="197">
        <v>90</v>
      </c>
      <c r="BP444" s="197">
        <v>96.1</v>
      </c>
      <c r="BQ444" s="197">
        <v>0</v>
      </c>
      <c r="BR444" s="197">
        <v>73</v>
      </c>
      <c r="BS444" s="197">
        <v>105</v>
      </c>
      <c r="BT444" s="197">
        <v>50</v>
      </c>
      <c r="BU444" s="197">
        <v>85.2</v>
      </c>
      <c r="BV444" s="197">
        <v>67.5</v>
      </c>
      <c r="BW444" s="197">
        <v>8.1999999999999993</v>
      </c>
      <c r="BX444" s="197">
        <v>3.7</v>
      </c>
      <c r="BY444" s="197">
        <v>95.8</v>
      </c>
      <c r="BZ444" s="197">
        <v>99.7</v>
      </c>
      <c r="CA444" s="197">
        <v>95.8</v>
      </c>
      <c r="CB444" s="197">
        <v>100</v>
      </c>
      <c r="CC444" s="197"/>
      <c r="CD444" s="197"/>
      <c r="CE444" s="197"/>
      <c r="CF444" s="197"/>
      <c r="CG444" s="197"/>
      <c r="CH444" s="197"/>
      <c r="CI444" s="207">
        <v>10</v>
      </c>
      <c r="CJ444" s="207">
        <v>10</v>
      </c>
      <c r="CK444" s="207">
        <v>0</v>
      </c>
    </row>
    <row r="445" spans="1:89" x14ac:dyDescent="0.2">
      <c r="A445" s="196">
        <v>451</v>
      </c>
      <c r="B445" s="197">
        <v>451</v>
      </c>
      <c r="C445" s="197" t="s">
        <v>1384</v>
      </c>
      <c r="D445" s="202" t="s">
        <v>1385</v>
      </c>
      <c r="E445" s="197">
        <v>5</v>
      </c>
      <c r="F445" s="199" t="s">
        <v>110</v>
      </c>
      <c r="G445" s="199" t="s">
        <v>111</v>
      </c>
      <c r="H445" s="197"/>
      <c r="I445" s="200" t="s">
        <v>1752</v>
      </c>
      <c r="J445" s="200" t="s">
        <v>95</v>
      </c>
      <c r="K445" s="200" t="s">
        <v>96</v>
      </c>
      <c r="L445" s="200" t="s">
        <v>337</v>
      </c>
      <c r="M445" s="200" t="s">
        <v>337</v>
      </c>
      <c r="N445" s="200" t="s">
        <v>337</v>
      </c>
      <c r="O445" s="200" t="s">
        <v>337</v>
      </c>
      <c r="P445" s="201">
        <v>44609</v>
      </c>
      <c r="Q445" s="201" t="s">
        <v>88</v>
      </c>
      <c r="R445" s="198" t="s">
        <v>1386</v>
      </c>
      <c r="S445" s="202">
        <v>5</v>
      </c>
      <c r="T445" s="197" t="s">
        <v>90</v>
      </c>
      <c r="U445" s="197">
        <v>112</v>
      </c>
      <c r="V445" s="197">
        <v>18</v>
      </c>
      <c r="W445" s="197">
        <v>14.3</v>
      </c>
      <c r="X445" s="197"/>
      <c r="Y445" s="197"/>
      <c r="Z445" s="203">
        <v>0.83680555555555547</v>
      </c>
      <c r="AA445" s="203">
        <v>0.29097222222222224</v>
      </c>
      <c r="AB445" s="204">
        <v>647.29999999999995</v>
      </c>
      <c r="AC445" s="197">
        <v>596.5</v>
      </c>
      <c r="AD445" s="197">
        <v>92</v>
      </c>
      <c r="AE445" s="197">
        <v>50.8</v>
      </c>
      <c r="AF445" s="197"/>
      <c r="AG445" s="197">
        <v>7</v>
      </c>
      <c r="AH445" s="197">
        <v>75</v>
      </c>
      <c r="AI445" s="197">
        <v>8.8000000000000007</v>
      </c>
      <c r="AJ445" s="197">
        <v>4.9000000000000004</v>
      </c>
      <c r="AK445" s="197">
        <v>48.7</v>
      </c>
      <c r="AL445" s="197">
        <v>23.7</v>
      </c>
      <c r="AM445" s="197">
        <v>22.7</v>
      </c>
      <c r="AN445" s="197">
        <v>61</v>
      </c>
      <c r="AO445" s="197">
        <v>13</v>
      </c>
      <c r="AP445" s="197">
        <v>1.2</v>
      </c>
      <c r="AQ445" s="197">
        <v>106</v>
      </c>
      <c r="AR445" s="197">
        <v>10.7</v>
      </c>
      <c r="AS445" s="197"/>
      <c r="AT445" s="197"/>
      <c r="AU445" s="197"/>
      <c r="AV445" s="197"/>
      <c r="AW445" s="197">
        <v>8</v>
      </c>
      <c r="AX445" s="197">
        <v>0.7</v>
      </c>
      <c r="AY445" s="197">
        <v>0.4</v>
      </c>
      <c r="AZ445" s="197">
        <v>4</v>
      </c>
      <c r="BA445" s="197">
        <v>1</v>
      </c>
      <c r="BB445" s="197">
        <v>7</v>
      </c>
      <c r="BC445" s="197">
        <v>33</v>
      </c>
      <c r="BD445" s="197">
        <v>45</v>
      </c>
      <c r="BE445" s="197">
        <v>11.8</v>
      </c>
      <c r="BF445" s="197">
        <v>18.399999999999999</v>
      </c>
      <c r="BG445" s="197">
        <v>4.5</v>
      </c>
      <c r="BH445" s="197">
        <v>3.5</v>
      </c>
      <c r="BI445" s="197">
        <v>4.8</v>
      </c>
      <c r="BJ445" s="197">
        <v>3.2</v>
      </c>
      <c r="BK445" s="197">
        <v>5.9</v>
      </c>
      <c r="BL445" s="197">
        <v>4.8</v>
      </c>
      <c r="BM445" s="197">
        <v>17</v>
      </c>
      <c r="BN445" s="197">
        <v>1.7</v>
      </c>
      <c r="BO445" s="197">
        <v>85</v>
      </c>
      <c r="BP445" s="197">
        <v>96</v>
      </c>
      <c r="BQ445" s="197">
        <v>0.2</v>
      </c>
      <c r="BR445" s="197">
        <v>73</v>
      </c>
      <c r="BS445" s="197">
        <v>108</v>
      </c>
      <c r="BT445" s="197">
        <v>55</v>
      </c>
      <c r="BU445" s="197">
        <v>59.3</v>
      </c>
      <c r="BV445" s="197">
        <v>6.5</v>
      </c>
      <c r="BW445" s="197">
        <v>4.9000000000000004</v>
      </c>
      <c r="BX445" s="197">
        <v>3.4</v>
      </c>
      <c r="BY445" s="197">
        <v>89.1</v>
      </c>
      <c r="BZ445" s="197">
        <v>99.8</v>
      </c>
      <c r="CA445" s="197">
        <v>100</v>
      </c>
      <c r="CB445" s="197">
        <v>89.1</v>
      </c>
      <c r="CC445" s="197"/>
      <c r="CD445" s="197"/>
      <c r="CE445" s="197"/>
      <c r="CF445" s="197"/>
      <c r="CG445" s="197"/>
      <c r="CH445" s="197"/>
      <c r="CI445" s="207">
        <v>9</v>
      </c>
      <c r="CJ445" s="207">
        <v>9</v>
      </c>
      <c r="CK445" s="207">
        <v>5</v>
      </c>
    </row>
    <row r="446" spans="1:89" x14ac:dyDescent="0.2">
      <c r="A446" s="196">
        <v>452</v>
      </c>
      <c r="B446" s="197">
        <v>452</v>
      </c>
      <c r="C446" s="197" t="s">
        <v>1381</v>
      </c>
      <c r="D446" s="202" t="s">
        <v>1382</v>
      </c>
      <c r="E446" s="197">
        <v>4</v>
      </c>
      <c r="F446" s="199" t="s">
        <v>110</v>
      </c>
      <c r="G446" s="199" t="s">
        <v>111</v>
      </c>
      <c r="H446" s="197"/>
      <c r="I446" s="200" t="s">
        <v>1752</v>
      </c>
      <c r="J446" s="200" t="s">
        <v>228</v>
      </c>
      <c r="K446" s="200" t="s">
        <v>93</v>
      </c>
      <c r="L446" s="200" t="s">
        <v>96</v>
      </c>
      <c r="M446" s="200" t="s">
        <v>200</v>
      </c>
      <c r="N446" s="200" t="s">
        <v>337</v>
      </c>
      <c r="O446" s="200" t="s">
        <v>337</v>
      </c>
      <c r="P446" s="201">
        <v>44613</v>
      </c>
      <c r="Q446" s="201" t="s">
        <v>88</v>
      </c>
      <c r="R446" s="198" t="s">
        <v>1383</v>
      </c>
      <c r="S446" s="202">
        <v>4</v>
      </c>
      <c r="T446" s="197" t="s">
        <v>98</v>
      </c>
      <c r="U446" s="197">
        <v>108</v>
      </c>
      <c r="V446" s="197">
        <v>18</v>
      </c>
      <c r="W446" s="197">
        <v>15.4</v>
      </c>
      <c r="X446" s="197"/>
      <c r="Y446" s="197"/>
      <c r="Z446" s="203">
        <v>0.90555555555555556</v>
      </c>
      <c r="AA446" s="203">
        <v>0.30902777777777779</v>
      </c>
      <c r="AB446" s="204">
        <v>572</v>
      </c>
      <c r="AC446" s="197">
        <v>555.5</v>
      </c>
      <c r="AD446" s="197">
        <v>97</v>
      </c>
      <c r="AE446" s="197">
        <v>16.5</v>
      </c>
      <c r="AF446" s="197"/>
      <c r="AG446" s="197">
        <v>8.5</v>
      </c>
      <c r="AH446" s="197">
        <v>64</v>
      </c>
      <c r="AI446" s="197">
        <v>4.3</v>
      </c>
      <c r="AJ446" s="197">
        <v>3.7</v>
      </c>
      <c r="AK446" s="197">
        <v>49.7</v>
      </c>
      <c r="AL446" s="197">
        <v>22.2</v>
      </c>
      <c r="AM446" s="197">
        <v>24.4</v>
      </c>
      <c r="AN446" s="197">
        <v>71</v>
      </c>
      <c r="AO446" s="197">
        <v>28</v>
      </c>
      <c r="AP446" s="197">
        <v>2.9</v>
      </c>
      <c r="AQ446" s="197">
        <v>121</v>
      </c>
      <c r="AR446" s="197">
        <v>13.1</v>
      </c>
      <c r="AS446" s="197"/>
      <c r="AT446" s="197"/>
      <c r="AU446" s="197"/>
      <c r="AV446" s="197"/>
      <c r="AW446" s="197">
        <v>4</v>
      </c>
      <c r="AX446" s="197">
        <v>0.4</v>
      </c>
      <c r="AY446" s="197">
        <v>0.4</v>
      </c>
      <c r="AZ446" s="197">
        <v>6</v>
      </c>
      <c r="BA446" s="197">
        <v>0</v>
      </c>
      <c r="BB446" s="197">
        <v>7</v>
      </c>
      <c r="BC446" s="197">
        <v>27</v>
      </c>
      <c r="BD446" s="197">
        <v>40</v>
      </c>
      <c r="BE446" s="197">
        <v>12.3</v>
      </c>
      <c r="BF446" s="197">
        <v>14.8</v>
      </c>
      <c r="BG446" s="197">
        <v>4.3</v>
      </c>
      <c r="BH446" s="197">
        <v>4.4000000000000004</v>
      </c>
      <c r="BI446" s="197">
        <v>4.3</v>
      </c>
      <c r="BJ446" s="197">
        <v>3.7</v>
      </c>
      <c r="BK446" s="197">
        <v>5.8</v>
      </c>
      <c r="BL446" s="197">
        <v>3.6</v>
      </c>
      <c r="BM446" s="197">
        <v>14</v>
      </c>
      <c r="BN446" s="197">
        <v>1.5</v>
      </c>
      <c r="BO446" s="197">
        <v>88</v>
      </c>
      <c r="BP446" s="197">
        <v>97</v>
      </c>
      <c r="BQ446" s="197">
        <v>0.1</v>
      </c>
      <c r="BR446" s="197">
        <v>92</v>
      </c>
      <c r="BS446" s="197">
        <v>122</v>
      </c>
      <c r="BT446" s="197">
        <v>39</v>
      </c>
      <c r="BU446" s="197">
        <v>53</v>
      </c>
      <c r="BV446" s="197">
        <v>76.099999999999994</v>
      </c>
      <c r="BW446" s="197">
        <v>0</v>
      </c>
      <c r="BX446" s="197">
        <v>3.9</v>
      </c>
      <c r="BY446" s="197">
        <v>64.8</v>
      </c>
      <c r="BZ446" s="197">
        <v>93.4</v>
      </c>
      <c r="CA446" s="197">
        <v>100</v>
      </c>
      <c r="CB446" s="197">
        <v>64.8</v>
      </c>
      <c r="CC446" s="197"/>
      <c r="CD446" s="197"/>
      <c r="CE446" s="197"/>
      <c r="CF446" s="197"/>
      <c r="CG446" s="197"/>
      <c r="CH446" s="197"/>
      <c r="CI446" s="207" t="s">
        <v>129</v>
      </c>
      <c r="CJ446" s="207">
        <v>9</v>
      </c>
      <c r="CK446" s="207">
        <v>6</v>
      </c>
    </row>
    <row r="447" spans="1:89" x14ac:dyDescent="0.2">
      <c r="A447" s="196">
        <v>453</v>
      </c>
      <c r="B447" s="197">
        <v>453</v>
      </c>
      <c r="C447" s="197" t="s">
        <v>1378</v>
      </c>
      <c r="D447" s="202" t="s">
        <v>1379</v>
      </c>
      <c r="E447" s="197">
        <v>11</v>
      </c>
      <c r="F447" s="199" t="s">
        <v>110</v>
      </c>
      <c r="G447" s="199" t="s">
        <v>111</v>
      </c>
      <c r="H447" s="197" t="s">
        <v>1781</v>
      </c>
      <c r="I447" s="200" t="s">
        <v>87</v>
      </c>
      <c r="J447" s="200" t="s">
        <v>93</v>
      </c>
      <c r="K447" s="200" t="s">
        <v>1752</v>
      </c>
      <c r="L447" s="200" t="s">
        <v>228</v>
      </c>
      <c r="M447" s="200" t="s">
        <v>95</v>
      </c>
      <c r="N447" s="200" t="s">
        <v>337</v>
      </c>
      <c r="O447" s="200" t="s">
        <v>337</v>
      </c>
      <c r="P447" s="201">
        <v>44621</v>
      </c>
      <c r="Q447" s="201" t="s">
        <v>88</v>
      </c>
      <c r="R447" s="198" t="s">
        <v>1380</v>
      </c>
      <c r="S447" s="202">
        <v>11</v>
      </c>
      <c r="T447" s="197" t="s">
        <v>98</v>
      </c>
      <c r="U447" s="197">
        <v>146</v>
      </c>
      <c r="V447" s="197">
        <v>35</v>
      </c>
      <c r="W447" s="197">
        <v>16.399999999999999</v>
      </c>
      <c r="X447" s="197"/>
      <c r="Y447" s="197"/>
      <c r="Z447" s="203">
        <v>0.85416666666666663</v>
      </c>
      <c r="AA447" s="203">
        <v>0.29444444444444445</v>
      </c>
      <c r="AB447" s="204">
        <v>630</v>
      </c>
      <c r="AC447" s="197">
        <v>601.5</v>
      </c>
      <c r="AD447" s="197">
        <v>95</v>
      </c>
      <c r="AE447" s="197">
        <v>28.5</v>
      </c>
      <c r="AF447" s="197"/>
      <c r="AG447" s="197">
        <v>4</v>
      </c>
      <c r="AH447" s="197">
        <v>170.5</v>
      </c>
      <c r="AI447" s="197">
        <v>5.0999999999999996</v>
      </c>
      <c r="AJ447" s="197">
        <v>6.6</v>
      </c>
      <c r="AK447" s="197">
        <v>52.5</v>
      </c>
      <c r="AL447" s="197">
        <v>20.399999999999999</v>
      </c>
      <c r="AM447" s="197">
        <v>20.5</v>
      </c>
      <c r="AN447" s="197">
        <v>87</v>
      </c>
      <c r="AO447" s="197">
        <v>39</v>
      </c>
      <c r="AP447" s="197">
        <v>3.7</v>
      </c>
      <c r="AQ447" s="197">
        <v>159</v>
      </c>
      <c r="AR447" s="197">
        <v>15.9</v>
      </c>
      <c r="AS447" s="197"/>
      <c r="AT447" s="197"/>
      <c r="AU447" s="197"/>
      <c r="AV447" s="197"/>
      <c r="AW447" s="197">
        <v>33</v>
      </c>
      <c r="AX447" s="197">
        <v>3.3</v>
      </c>
      <c r="AY447" s="197">
        <v>2.5</v>
      </c>
      <c r="AZ447" s="197">
        <v>4</v>
      </c>
      <c r="BA447" s="197">
        <v>0</v>
      </c>
      <c r="BB447" s="197">
        <v>3</v>
      </c>
      <c r="BC447" s="197">
        <v>37</v>
      </c>
      <c r="BD447" s="197">
        <v>44</v>
      </c>
      <c r="BE447" s="197">
        <v>15</v>
      </c>
      <c r="BF447" s="197">
        <v>17</v>
      </c>
      <c r="BG447" s="197">
        <v>4.4000000000000004</v>
      </c>
      <c r="BH447" s="197">
        <v>11.2</v>
      </c>
      <c r="BI447" s="197">
        <v>2.6</v>
      </c>
      <c r="BJ447" s="197">
        <v>6.6</v>
      </c>
      <c r="BK447" s="197">
        <v>3.5</v>
      </c>
      <c r="BL447" s="197">
        <v>3.3</v>
      </c>
      <c r="BM447" s="197">
        <v>12</v>
      </c>
      <c r="BN447" s="197">
        <v>1.2</v>
      </c>
      <c r="BO447" s="197">
        <v>85</v>
      </c>
      <c r="BP447" s="197">
        <v>96.9</v>
      </c>
      <c r="BQ447" s="197">
        <v>0.2</v>
      </c>
      <c r="BR447" s="197">
        <v>74</v>
      </c>
      <c r="BS447" s="197">
        <v>108</v>
      </c>
      <c r="BT447" s="197">
        <v>58</v>
      </c>
      <c r="BU447" s="197">
        <v>169.2</v>
      </c>
      <c r="BV447" s="197">
        <v>28.6</v>
      </c>
      <c r="BW447" s="197">
        <v>3.5</v>
      </c>
      <c r="BX447" s="197">
        <v>3.3</v>
      </c>
      <c r="BY447" s="197">
        <v>99.1</v>
      </c>
      <c r="BZ447" s="197">
        <v>99.1</v>
      </c>
      <c r="CA447" s="197">
        <v>100</v>
      </c>
      <c r="CB447" s="197">
        <v>100</v>
      </c>
      <c r="CC447" s="197"/>
      <c r="CD447" s="197"/>
      <c r="CE447" s="197"/>
      <c r="CF447" s="197"/>
      <c r="CG447" s="197"/>
      <c r="CH447" s="197"/>
      <c r="CI447" s="207">
        <v>9</v>
      </c>
      <c r="CJ447" s="207">
        <v>9</v>
      </c>
      <c r="CK447" s="207">
        <v>0</v>
      </c>
    </row>
    <row r="448" spans="1:89" x14ac:dyDescent="0.2">
      <c r="A448" s="196">
        <v>454</v>
      </c>
      <c r="B448" s="197">
        <v>454</v>
      </c>
      <c r="C448" s="197" t="s">
        <v>1375</v>
      </c>
      <c r="D448" s="202" t="s">
        <v>1376</v>
      </c>
      <c r="E448" s="197">
        <v>4</v>
      </c>
      <c r="F448" s="199" t="s">
        <v>110</v>
      </c>
      <c r="G448" s="199" t="s">
        <v>111</v>
      </c>
      <c r="H448" s="197"/>
      <c r="I448" s="200" t="s">
        <v>94</v>
      </c>
      <c r="J448" s="200" t="s">
        <v>95</v>
      </c>
      <c r="K448" s="200" t="s">
        <v>1752</v>
      </c>
      <c r="L448" s="200" t="s">
        <v>87</v>
      </c>
      <c r="M448" s="200" t="s">
        <v>96</v>
      </c>
      <c r="N448" s="200" t="s">
        <v>337</v>
      </c>
      <c r="O448" s="200" t="s">
        <v>337</v>
      </c>
      <c r="P448" s="201">
        <v>44622</v>
      </c>
      <c r="Q448" s="201" t="s">
        <v>88</v>
      </c>
      <c r="R448" s="198" t="s">
        <v>1377</v>
      </c>
      <c r="S448" s="202">
        <v>4</v>
      </c>
      <c r="T448" s="197" t="s">
        <v>90</v>
      </c>
      <c r="U448" s="197">
        <v>109</v>
      </c>
      <c r="V448" s="197">
        <v>21</v>
      </c>
      <c r="W448" s="197">
        <v>17.7</v>
      </c>
      <c r="X448" s="197"/>
      <c r="Y448" s="197"/>
      <c r="Z448" s="203">
        <v>0.89861111111111114</v>
      </c>
      <c r="AA448" s="203">
        <v>0.3611111111111111</v>
      </c>
      <c r="AB448" s="204">
        <v>665.6</v>
      </c>
      <c r="AC448" s="197">
        <v>594.5</v>
      </c>
      <c r="AD448" s="197">
        <v>89</v>
      </c>
      <c r="AE448" s="197">
        <v>71.099999999999994</v>
      </c>
      <c r="AF448" s="197"/>
      <c r="AG448" s="197">
        <v>37</v>
      </c>
      <c r="AH448" s="197">
        <v>210</v>
      </c>
      <c r="AI448" s="197">
        <v>10.7</v>
      </c>
      <c r="AJ448" s="197">
        <v>5.6</v>
      </c>
      <c r="AK448" s="197">
        <v>47.7</v>
      </c>
      <c r="AL448" s="197">
        <v>22</v>
      </c>
      <c r="AM448" s="197">
        <v>24.8</v>
      </c>
      <c r="AN448" s="197">
        <v>56</v>
      </c>
      <c r="AO448" s="197">
        <v>11</v>
      </c>
      <c r="AP448" s="197">
        <v>1</v>
      </c>
      <c r="AQ448" s="197">
        <v>234</v>
      </c>
      <c r="AR448" s="197">
        <v>23.6</v>
      </c>
      <c r="AS448" s="197"/>
      <c r="AT448" s="197"/>
      <c r="AU448" s="197"/>
      <c r="AV448" s="197"/>
      <c r="AW448" s="197">
        <v>96</v>
      </c>
      <c r="AX448" s="197">
        <v>9.6</v>
      </c>
      <c r="AY448" s="197">
        <v>5.3</v>
      </c>
      <c r="AZ448" s="197">
        <v>7</v>
      </c>
      <c r="BA448" s="197">
        <v>0</v>
      </c>
      <c r="BB448" s="197">
        <v>6</v>
      </c>
      <c r="BC448" s="197">
        <v>70</v>
      </c>
      <c r="BD448" s="197">
        <v>83</v>
      </c>
      <c r="BE448" s="197">
        <v>12.4</v>
      </c>
      <c r="BF448" s="197">
        <v>13.8</v>
      </c>
      <c r="BG448" s="197">
        <v>8.4</v>
      </c>
      <c r="BH448" s="197">
        <v>7.3</v>
      </c>
      <c r="BI448" s="197">
        <v>8.6999999999999993</v>
      </c>
      <c r="BJ448" s="197">
        <v>13.3</v>
      </c>
      <c r="BK448" s="197">
        <v>1.5</v>
      </c>
      <c r="BL448" s="197">
        <v>14.2</v>
      </c>
      <c r="BM448" s="197">
        <v>84</v>
      </c>
      <c r="BN448" s="197">
        <v>8.5</v>
      </c>
      <c r="BO448" s="197">
        <v>83</v>
      </c>
      <c r="BP448" s="197">
        <v>96.7</v>
      </c>
      <c r="BQ448" s="197">
        <v>0.1</v>
      </c>
      <c r="BR448" s="197">
        <v>92</v>
      </c>
      <c r="BS448" s="197">
        <v>131</v>
      </c>
      <c r="BT448" s="197">
        <v>51</v>
      </c>
      <c r="BU448" s="197">
        <v>2.2000000000000002</v>
      </c>
      <c r="BV448" s="197">
        <v>41.7</v>
      </c>
      <c r="BW448" s="197">
        <v>5.4</v>
      </c>
      <c r="BX448" s="197">
        <v>3.5</v>
      </c>
      <c r="BY448" s="197">
        <v>58</v>
      </c>
      <c r="BZ448" s="197">
        <v>58</v>
      </c>
      <c r="CA448" s="197">
        <v>100</v>
      </c>
      <c r="CB448" s="197">
        <v>100</v>
      </c>
      <c r="CC448" s="197"/>
      <c r="CD448" s="197"/>
      <c r="CE448" s="197"/>
      <c r="CF448" s="197"/>
      <c r="CG448" s="197"/>
      <c r="CH448" s="197"/>
      <c r="CI448" s="207">
        <v>10</v>
      </c>
      <c r="CJ448" s="207">
        <v>10</v>
      </c>
      <c r="CK448" s="207">
        <v>2</v>
      </c>
    </row>
    <row r="449" spans="1:89" x14ac:dyDescent="0.2">
      <c r="A449" s="196">
        <v>455</v>
      </c>
      <c r="B449" s="197">
        <v>455</v>
      </c>
      <c r="C449" s="197" t="s">
        <v>1372</v>
      </c>
      <c r="D449" s="202" t="s">
        <v>1373</v>
      </c>
      <c r="E449" s="197">
        <v>9</v>
      </c>
      <c r="F449" s="199" t="s">
        <v>110</v>
      </c>
      <c r="G449" s="199" t="s">
        <v>111</v>
      </c>
      <c r="H449" s="197" t="s">
        <v>1766</v>
      </c>
      <c r="I449" s="200" t="s">
        <v>1752</v>
      </c>
      <c r="J449" s="200" t="s">
        <v>93</v>
      </c>
      <c r="K449" s="200" t="s">
        <v>337</v>
      </c>
      <c r="L449" s="200" t="s">
        <v>337</v>
      </c>
      <c r="M449" s="200" t="s">
        <v>337</v>
      </c>
      <c r="N449" s="200" t="s">
        <v>337</v>
      </c>
      <c r="O449" s="200" t="s">
        <v>337</v>
      </c>
      <c r="P449" s="201">
        <v>44635</v>
      </c>
      <c r="Q449" s="201" t="s">
        <v>88</v>
      </c>
      <c r="R449" s="198" t="s">
        <v>1374</v>
      </c>
      <c r="S449" s="202">
        <v>9</v>
      </c>
      <c r="T449" s="197" t="s">
        <v>98</v>
      </c>
      <c r="U449" s="197">
        <v>137</v>
      </c>
      <c r="V449" s="197">
        <v>27</v>
      </c>
      <c r="W449" s="197">
        <v>14.4</v>
      </c>
      <c r="X449" s="197"/>
      <c r="Y449" s="197"/>
      <c r="Z449" s="203">
        <v>0.87708333333333333</v>
      </c>
      <c r="AA449" s="203">
        <v>0.30833333333333335</v>
      </c>
      <c r="AB449" s="204">
        <v>609</v>
      </c>
      <c r="AC449" s="197">
        <v>572</v>
      </c>
      <c r="AD449" s="197">
        <v>94</v>
      </c>
      <c r="AE449" s="197">
        <v>37</v>
      </c>
      <c r="AF449" s="197"/>
      <c r="AG449" s="197">
        <v>12</v>
      </c>
      <c r="AH449" s="197">
        <v>164.5</v>
      </c>
      <c r="AI449" s="197">
        <v>7.9</v>
      </c>
      <c r="AJ449" s="197">
        <v>2.6</v>
      </c>
      <c r="AK449" s="197">
        <v>51.9</v>
      </c>
      <c r="AL449" s="197">
        <v>24.2</v>
      </c>
      <c r="AM449" s="197">
        <v>21.2</v>
      </c>
      <c r="AN449" s="197">
        <v>102</v>
      </c>
      <c r="AO449" s="197">
        <v>43</v>
      </c>
      <c r="AP449" s="197">
        <v>4.2</v>
      </c>
      <c r="AQ449" s="197">
        <v>77</v>
      </c>
      <c r="AR449" s="197">
        <v>8.1</v>
      </c>
      <c r="AS449" s="197"/>
      <c r="AT449" s="197"/>
      <c r="AU449" s="197"/>
      <c r="AV449" s="197"/>
      <c r="AW449" s="197">
        <v>31</v>
      </c>
      <c r="AX449" s="197">
        <v>3.3</v>
      </c>
      <c r="AY449" s="197">
        <v>2.4</v>
      </c>
      <c r="AZ449" s="197">
        <v>7</v>
      </c>
      <c r="BA449" s="197">
        <v>0</v>
      </c>
      <c r="BB449" s="197">
        <v>2</v>
      </c>
      <c r="BC449" s="197">
        <v>4</v>
      </c>
      <c r="BD449" s="197">
        <v>13</v>
      </c>
      <c r="BE449" s="197">
        <v>12.8</v>
      </c>
      <c r="BF449" s="197">
        <v>15</v>
      </c>
      <c r="BG449" s="197">
        <v>1.4</v>
      </c>
      <c r="BH449" s="197">
        <v>2.5</v>
      </c>
      <c r="BI449" s="197">
        <v>1.1000000000000001</v>
      </c>
      <c r="BJ449" s="197">
        <v>1.1000000000000001</v>
      </c>
      <c r="BK449" s="197">
        <v>1.6</v>
      </c>
      <c r="BL449" s="197">
        <v>0.9</v>
      </c>
      <c r="BM449" s="197">
        <v>11</v>
      </c>
      <c r="BN449" s="197">
        <v>1.2</v>
      </c>
      <c r="BO449" s="197">
        <v>91</v>
      </c>
      <c r="BP449" s="197">
        <v>96.7</v>
      </c>
      <c r="BQ449" s="197">
        <v>0</v>
      </c>
      <c r="BR449" s="197">
        <v>72</v>
      </c>
      <c r="BS449" s="197">
        <v>116</v>
      </c>
      <c r="BT449" s="197">
        <v>50</v>
      </c>
      <c r="BU449" s="197">
        <v>12.3</v>
      </c>
      <c r="BV449" s="197">
        <v>5.4</v>
      </c>
      <c r="BW449" s="197">
        <v>3.2</v>
      </c>
      <c r="BX449" s="197">
        <v>3.4</v>
      </c>
      <c r="BY449" s="197">
        <v>98.1</v>
      </c>
      <c r="BZ449" s="197">
        <v>99.6</v>
      </c>
      <c r="CA449" s="197">
        <v>98.1</v>
      </c>
      <c r="CB449" s="197">
        <v>99.9</v>
      </c>
      <c r="CC449" s="197"/>
      <c r="CD449" s="197"/>
      <c r="CE449" s="197"/>
      <c r="CF449" s="197"/>
      <c r="CG449" s="197"/>
      <c r="CH449" s="197"/>
      <c r="CI449" s="207">
        <v>8</v>
      </c>
      <c r="CJ449" s="207">
        <v>7</v>
      </c>
      <c r="CK449" s="207">
        <v>6</v>
      </c>
    </row>
    <row r="450" spans="1:89" x14ac:dyDescent="0.2">
      <c r="A450" s="196">
        <v>456</v>
      </c>
      <c r="B450" s="197">
        <v>456</v>
      </c>
      <c r="C450" s="197" t="s">
        <v>1369</v>
      </c>
      <c r="D450" s="202" t="s">
        <v>1370</v>
      </c>
      <c r="E450" s="197">
        <v>4</v>
      </c>
      <c r="F450" s="199" t="s">
        <v>110</v>
      </c>
      <c r="G450" s="199" t="s">
        <v>111</v>
      </c>
      <c r="H450" s="197"/>
      <c r="I450" s="200" t="s">
        <v>94</v>
      </c>
      <c r="J450" s="200" t="s">
        <v>1752</v>
      </c>
      <c r="K450" s="200" t="s">
        <v>95</v>
      </c>
      <c r="L450" s="200" t="s">
        <v>337</v>
      </c>
      <c r="M450" s="200" t="s">
        <v>337</v>
      </c>
      <c r="N450" s="200" t="s">
        <v>337</v>
      </c>
      <c r="O450" s="200" t="s">
        <v>337</v>
      </c>
      <c r="P450" s="201">
        <v>44643</v>
      </c>
      <c r="Q450" s="201" t="s">
        <v>88</v>
      </c>
      <c r="R450" s="198" t="s">
        <v>1371</v>
      </c>
      <c r="S450" s="202">
        <v>4</v>
      </c>
      <c r="T450" s="197" t="s">
        <v>98</v>
      </c>
      <c r="U450" s="197">
        <v>108</v>
      </c>
      <c r="V450" s="197">
        <v>18</v>
      </c>
      <c r="W450" s="197">
        <v>15.4</v>
      </c>
      <c r="X450" s="197"/>
      <c r="Y450" s="197"/>
      <c r="Z450" s="203">
        <v>0.8569444444444444</v>
      </c>
      <c r="AA450" s="203">
        <v>0.29166666666666669</v>
      </c>
      <c r="AB450" s="204">
        <v>623.70000000000005</v>
      </c>
      <c r="AC450" s="197">
        <v>584.70000000000005</v>
      </c>
      <c r="AD450" s="197">
        <v>94</v>
      </c>
      <c r="AE450" s="197">
        <v>39</v>
      </c>
      <c r="AF450" s="197"/>
      <c r="AG450" s="197">
        <v>2.2999999999999998</v>
      </c>
      <c r="AH450" s="197">
        <v>251.5</v>
      </c>
      <c r="AI450" s="197">
        <v>6.6</v>
      </c>
      <c r="AJ450" s="197">
        <v>8.1999999999999993</v>
      </c>
      <c r="AK450" s="197">
        <v>46.5</v>
      </c>
      <c r="AL450" s="197">
        <v>30.2</v>
      </c>
      <c r="AM450" s="197">
        <v>15.1</v>
      </c>
      <c r="AN450" s="197">
        <v>109</v>
      </c>
      <c r="AO450" s="197">
        <v>30</v>
      </c>
      <c r="AP450" s="197">
        <v>2.9</v>
      </c>
      <c r="AQ450" s="197">
        <v>123</v>
      </c>
      <c r="AR450" s="197">
        <v>12.6</v>
      </c>
      <c r="AS450" s="197"/>
      <c r="AT450" s="197"/>
      <c r="AU450" s="197"/>
      <c r="AV450" s="197"/>
      <c r="AW450" s="197">
        <v>67</v>
      </c>
      <c r="AX450" s="197">
        <v>6.9</v>
      </c>
      <c r="AY450" s="197">
        <v>2.7</v>
      </c>
      <c r="AZ450" s="197">
        <v>2</v>
      </c>
      <c r="BA450" s="197">
        <v>6</v>
      </c>
      <c r="BB450" s="197">
        <v>3</v>
      </c>
      <c r="BC450" s="197">
        <v>12</v>
      </c>
      <c r="BD450" s="197">
        <v>23</v>
      </c>
      <c r="BE450" s="197">
        <v>13.1</v>
      </c>
      <c r="BF450" s="197">
        <v>16.7</v>
      </c>
      <c r="BG450" s="197">
        <v>2.4</v>
      </c>
      <c r="BH450" s="197">
        <v>2</v>
      </c>
      <c r="BI450" s="197">
        <v>2.4</v>
      </c>
      <c r="BJ450" s="197">
        <v>2.2999999999999998</v>
      </c>
      <c r="BK450" s="197">
        <v>2.4</v>
      </c>
      <c r="BL450" s="197">
        <v>1.7</v>
      </c>
      <c r="BM450" s="197">
        <v>6</v>
      </c>
      <c r="BN450" s="197">
        <v>0.6</v>
      </c>
      <c r="BO450" s="197">
        <v>77</v>
      </c>
      <c r="BP450" s="197">
        <v>97.1</v>
      </c>
      <c r="BQ450" s="197">
        <v>1.2</v>
      </c>
      <c r="BR450" s="197">
        <v>75</v>
      </c>
      <c r="BS450" s="197">
        <v>106</v>
      </c>
      <c r="BT450" s="197">
        <v>56</v>
      </c>
      <c r="BU450" s="197">
        <v>13.2</v>
      </c>
      <c r="BV450" s="197">
        <v>45.2</v>
      </c>
      <c r="BW450" s="197">
        <v>13.6</v>
      </c>
      <c r="BX450" s="197">
        <v>3.3</v>
      </c>
      <c r="BY450" s="197">
        <v>70</v>
      </c>
      <c r="BZ450" s="197">
        <v>70</v>
      </c>
      <c r="CA450" s="197">
        <v>85.1</v>
      </c>
      <c r="CB450" s="197">
        <v>96.2</v>
      </c>
      <c r="CC450" s="197"/>
      <c r="CD450" s="197"/>
      <c r="CE450" s="197"/>
      <c r="CF450" s="197"/>
      <c r="CG450" s="208" t="s">
        <v>1896</v>
      </c>
      <c r="CH450" s="197"/>
      <c r="CI450" s="207">
        <v>9</v>
      </c>
      <c r="CJ450" s="207">
        <v>10</v>
      </c>
      <c r="CK450" s="207">
        <v>0</v>
      </c>
    </row>
    <row r="451" spans="1:89" x14ac:dyDescent="0.2">
      <c r="A451" s="196">
        <v>457</v>
      </c>
      <c r="B451" s="197">
        <v>457</v>
      </c>
      <c r="C451" s="197" t="s">
        <v>1366</v>
      </c>
      <c r="D451" s="202" t="s">
        <v>1367</v>
      </c>
      <c r="E451" s="197">
        <v>7</v>
      </c>
      <c r="F451" s="199" t="s">
        <v>110</v>
      </c>
      <c r="G451" s="199" t="s">
        <v>111</v>
      </c>
      <c r="H451" s="197"/>
      <c r="I451" s="200" t="s">
        <v>87</v>
      </c>
      <c r="J451" s="200" t="s">
        <v>1752</v>
      </c>
      <c r="K451" s="200" t="s">
        <v>94</v>
      </c>
      <c r="L451" s="200" t="s">
        <v>337</v>
      </c>
      <c r="M451" s="200" t="s">
        <v>337</v>
      </c>
      <c r="N451" s="200" t="s">
        <v>337</v>
      </c>
      <c r="O451" s="200" t="s">
        <v>337</v>
      </c>
      <c r="P451" s="201">
        <v>44650</v>
      </c>
      <c r="Q451" s="201" t="s">
        <v>88</v>
      </c>
      <c r="R451" s="198" t="s">
        <v>1368</v>
      </c>
      <c r="S451" s="202">
        <v>7</v>
      </c>
      <c r="T451" s="197" t="s">
        <v>98</v>
      </c>
      <c r="U451" s="197">
        <v>135</v>
      </c>
      <c r="V451" s="197">
        <v>29</v>
      </c>
      <c r="W451" s="197">
        <v>15.9</v>
      </c>
      <c r="X451" s="197"/>
      <c r="Y451" s="197"/>
      <c r="Z451" s="203">
        <v>0.90277777777777779</v>
      </c>
      <c r="AA451" s="203">
        <v>0.31458333333333333</v>
      </c>
      <c r="AB451" s="204">
        <v>593.4</v>
      </c>
      <c r="AC451" s="197">
        <v>525</v>
      </c>
      <c r="AD451" s="197">
        <v>88</v>
      </c>
      <c r="AE451" s="197">
        <v>68.400000000000006</v>
      </c>
      <c r="AF451" s="197"/>
      <c r="AG451" s="197">
        <v>27.9</v>
      </c>
      <c r="AH451" s="197">
        <v>170.9</v>
      </c>
      <c r="AI451" s="197">
        <v>11.5</v>
      </c>
      <c r="AJ451" s="197">
        <v>8.3000000000000007</v>
      </c>
      <c r="AK451" s="197">
        <v>39.799999999999997</v>
      </c>
      <c r="AL451" s="197">
        <v>24</v>
      </c>
      <c r="AM451" s="197">
        <v>27.9</v>
      </c>
      <c r="AN451" s="197">
        <v>84</v>
      </c>
      <c r="AO451" s="197">
        <v>32</v>
      </c>
      <c r="AP451" s="197">
        <v>3.2</v>
      </c>
      <c r="AQ451" s="197">
        <v>63</v>
      </c>
      <c r="AR451" s="197">
        <v>7.2</v>
      </c>
      <c r="AS451" s="197"/>
      <c r="AT451" s="197"/>
      <c r="AU451" s="197"/>
      <c r="AV451" s="197"/>
      <c r="AW451" s="197">
        <v>18</v>
      </c>
      <c r="AX451" s="197">
        <v>2.1</v>
      </c>
      <c r="AY451" s="197">
        <v>0.7</v>
      </c>
      <c r="AZ451" s="197">
        <v>6</v>
      </c>
      <c r="BA451" s="197">
        <v>0</v>
      </c>
      <c r="BB451" s="197">
        <v>1</v>
      </c>
      <c r="BC451" s="197">
        <v>20</v>
      </c>
      <c r="BD451" s="197">
        <v>27</v>
      </c>
      <c r="BE451" s="197">
        <v>13.7</v>
      </c>
      <c r="BF451" s="197">
        <v>34</v>
      </c>
      <c r="BG451" s="197">
        <v>3.1</v>
      </c>
      <c r="BH451" s="197">
        <v>3.3</v>
      </c>
      <c r="BI451" s="197">
        <v>3</v>
      </c>
      <c r="BJ451" s="197">
        <v>5.3</v>
      </c>
      <c r="BK451" s="197">
        <v>1.7</v>
      </c>
      <c r="BL451" s="197">
        <v>2.1</v>
      </c>
      <c r="BM451" s="197">
        <v>15</v>
      </c>
      <c r="BN451" s="197">
        <v>1.7</v>
      </c>
      <c r="BO451" s="197">
        <v>94</v>
      </c>
      <c r="BP451" s="197">
        <v>97.6</v>
      </c>
      <c r="BQ451" s="197">
        <v>0</v>
      </c>
      <c r="BR451" s="197">
        <v>64</v>
      </c>
      <c r="BS451" s="197">
        <v>114</v>
      </c>
      <c r="BT451" s="197">
        <v>48</v>
      </c>
      <c r="BU451" s="197">
        <v>2.7</v>
      </c>
      <c r="BV451" s="197">
        <v>71.400000000000006</v>
      </c>
      <c r="BW451" s="197">
        <v>6.1</v>
      </c>
      <c r="BX451" s="197">
        <v>3</v>
      </c>
      <c r="BY451" s="197">
        <v>93.3</v>
      </c>
      <c r="BZ451" s="197">
        <v>99.1</v>
      </c>
      <c r="CA451" s="197">
        <v>93.3</v>
      </c>
      <c r="CB451" s="197">
        <v>100</v>
      </c>
      <c r="CC451" s="197" t="s">
        <v>77</v>
      </c>
      <c r="CD451" s="197"/>
      <c r="CE451" s="197"/>
      <c r="CF451" s="197"/>
      <c r="CG451" s="197"/>
      <c r="CH451" s="197"/>
      <c r="CI451" s="207">
        <v>10</v>
      </c>
      <c r="CJ451" s="207">
        <v>10</v>
      </c>
      <c r="CK451" s="207">
        <v>5</v>
      </c>
    </row>
    <row r="452" spans="1:89" x14ac:dyDescent="0.2">
      <c r="A452" s="196">
        <v>458</v>
      </c>
      <c r="B452" s="197">
        <v>458</v>
      </c>
      <c r="C452" s="197" t="s">
        <v>1661</v>
      </c>
      <c r="D452" s="202" t="s">
        <v>1662</v>
      </c>
      <c r="E452" s="197">
        <v>13</v>
      </c>
      <c r="F452" s="199" t="s">
        <v>110</v>
      </c>
      <c r="G452" s="199" t="s">
        <v>111</v>
      </c>
      <c r="H452" s="197"/>
      <c r="I452" s="200" t="s">
        <v>94</v>
      </c>
      <c r="J452" s="200" t="s">
        <v>93</v>
      </c>
      <c r="K452" s="200" t="s">
        <v>95</v>
      </c>
      <c r="L452" s="200" t="s">
        <v>87</v>
      </c>
      <c r="M452" s="200" t="s">
        <v>337</v>
      </c>
      <c r="N452" s="200" t="s">
        <v>337</v>
      </c>
      <c r="O452" s="200" t="s">
        <v>337</v>
      </c>
      <c r="P452" s="201">
        <v>44652</v>
      </c>
      <c r="Q452" s="201" t="s">
        <v>88</v>
      </c>
      <c r="R452" s="197" t="s">
        <v>1693</v>
      </c>
      <c r="S452" s="202">
        <v>13</v>
      </c>
      <c r="T452" s="197" t="s">
        <v>98</v>
      </c>
      <c r="U452" s="197">
        <v>167</v>
      </c>
      <c r="V452" s="197">
        <v>46</v>
      </c>
      <c r="W452" s="197">
        <v>16.5</v>
      </c>
      <c r="X452" s="197"/>
      <c r="Y452" s="197"/>
      <c r="Z452" s="203">
        <v>0.97152777777777777</v>
      </c>
      <c r="AA452" s="203">
        <v>0.37916666666666665</v>
      </c>
      <c r="AB452" s="204">
        <v>587</v>
      </c>
      <c r="AC452" s="197">
        <v>562</v>
      </c>
      <c r="AD452" s="197">
        <v>96</v>
      </c>
      <c r="AE452" s="197">
        <v>25</v>
      </c>
      <c r="AF452" s="197"/>
      <c r="AG452" s="197">
        <v>8</v>
      </c>
      <c r="AH452" s="197">
        <v>79.5</v>
      </c>
      <c r="AI452" s="197">
        <v>4.3</v>
      </c>
      <c r="AJ452" s="197">
        <v>2.7</v>
      </c>
      <c r="AK452" s="197">
        <v>59.2</v>
      </c>
      <c r="AL452" s="197">
        <v>13.3</v>
      </c>
      <c r="AM452" s="197">
        <v>24.9</v>
      </c>
      <c r="AN452" s="197">
        <v>62</v>
      </c>
      <c r="AO452" s="197">
        <v>23</v>
      </c>
      <c r="AP452" s="197">
        <v>2.4</v>
      </c>
      <c r="AQ452" s="197">
        <v>106</v>
      </c>
      <c r="AR452" s="197">
        <v>11.3</v>
      </c>
      <c r="AS452" s="197"/>
      <c r="AT452" s="197"/>
      <c r="AU452" s="197"/>
      <c r="AV452" s="197"/>
      <c r="AW452" s="197">
        <v>93</v>
      </c>
      <c r="AX452" s="197">
        <v>9.8000000000000007</v>
      </c>
      <c r="AY452" s="197">
        <v>1.3</v>
      </c>
      <c r="AZ452" s="197">
        <v>0</v>
      </c>
      <c r="BA452" s="197">
        <v>24</v>
      </c>
      <c r="BB452" s="197">
        <v>2</v>
      </c>
      <c r="BC452" s="197">
        <v>71</v>
      </c>
      <c r="BD452" s="197">
        <v>97</v>
      </c>
      <c r="BE452" s="197">
        <v>14.9</v>
      </c>
      <c r="BF452" s="197">
        <v>27.8</v>
      </c>
      <c r="BG452" s="197">
        <v>10.4</v>
      </c>
      <c r="BH452" s="197">
        <v>23.1</v>
      </c>
      <c r="BI452" s="197">
        <v>6.1</v>
      </c>
      <c r="BJ452" s="197">
        <v>25.2</v>
      </c>
      <c r="BK452" s="197">
        <v>3</v>
      </c>
      <c r="BL452" s="197">
        <v>7.2</v>
      </c>
      <c r="BM452" s="197">
        <v>42</v>
      </c>
      <c r="BN452" s="197">
        <v>4.4000000000000004</v>
      </c>
      <c r="BO452" s="197">
        <v>88</v>
      </c>
      <c r="BP452" s="197">
        <v>96.1</v>
      </c>
      <c r="BQ452" s="197">
        <v>0</v>
      </c>
      <c r="BR452" s="197">
        <v>63</v>
      </c>
      <c r="BS452" s="197">
        <v>112</v>
      </c>
      <c r="BT452" s="197">
        <v>46</v>
      </c>
      <c r="BU452" s="197">
        <v>50.9</v>
      </c>
      <c r="BV452" s="197">
        <v>92.2</v>
      </c>
      <c r="BW452" s="197">
        <v>11.7</v>
      </c>
      <c r="BX452" s="197">
        <v>3.3</v>
      </c>
      <c r="BY452" s="197">
        <v>99.9</v>
      </c>
      <c r="BZ452" s="197">
        <v>99.9</v>
      </c>
      <c r="CA452" s="197">
        <v>100</v>
      </c>
      <c r="CB452" s="197">
        <v>100</v>
      </c>
      <c r="CC452" s="197"/>
      <c r="CD452" s="197"/>
      <c r="CE452" s="197" t="s">
        <v>79</v>
      </c>
      <c r="CF452" s="208" t="s">
        <v>1897</v>
      </c>
      <c r="CG452" s="197"/>
      <c r="CH452" s="197"/>
      <c r="CI452" s="207" t="s">
        <v>129</v>
      </c>
      <c r="CJ452" s="207" t="s">
        <v>129</v>
      </c>
      <c r="CK452" s="207" t="s">
        <v>129</v>
      </c>
    </row>
    <row r="453" spans="1:89" x14ac:dyDescent="0.2">
      <c r="A453" s="196">
        <v>459</v>
      </c>
      <c r="B453" s="197">
        <v>459</v>
      </c>
      <c r="C453" s="197" t="s">
        <v>1307</v>
      </c>
      <c r="D453" s="202" t="s">
        <v>1308</v>
      </c>
      <c r="E453" s="197">
        <v>6</v>
      </c>
      <c r="F453" s="199" t="s">
        <v>110</v>
      </c>
      <c r="G453" s="199" t="s">
        <v>111</v>
      </c>
      <c r="H453" s="197"/>
      <c r="I453" s="200" t="s">
        <v>95</v>
      </c>
      <c r="J453" s="200" t="s">
        <v>337</v>
      </c>
      <c r="K453" s="200" t="s">
        <v>337</v>
      </c>
      <c r="L453" s="200" t="s">
        <v>337</v>
      </c>
      <c r="M453" s="200" t="s">
        <v>337</v>
      </c>
      <c r="N453" s="200" t="s">
        <v>337</v>
      </c>
      <c r="O453" s="200" t="s">
        <v>337</v>
      </c>
      <c r="P453" s="201">
        <v>44665</v>
      </c>
      <c r="Q453" s="201" t="s">
        <v>88</v>
      </c>
      <c r="R453" s="198" t="s">
        <v>1309</v>
      </c>
      <c r="S453" s="202">
        <v>6</v>
      </c>
      <c r="T453" s="197" t="s">
        <v>90</v>
      </c>
      <c r="U453" s="197">
        <v>127</v>
      </c>
      <c r="V453" s="197">
        <v>30</v>
      </c>
      <c r="W453" s="197">
        <v>18.600000000000001</v>
      </c>
      <c r="X453" s="197"/>
      <c r="Y453" s="197"/>
      <c r="Z453" s="203">
        <v>0.83263888888888893</v>
      </c>
      <c r="AA453" s="203">
        <v>0.31944444444444448</v>
      </c>
      <c r="AB453" s="204">
        <v>700.8</v>
      </c>
      <c r="AC453" s="197">
        <v>643.70000000000005</v>
      </c>
      <c r="AD453" s="197">
        <v>92</v>
      </c>
      <c r="AE453" s="197">
        <v>57</v>
      </c>
      <c r="AF453" s="197"/>
      <c r="AG453" s="197">
        <v>28</v>
      </c>
      <c r="AH453" s="197">
        <v>108</v>
      </c>
      <c r="AI453" s="197">
        <v>8.1</v>
      </c>
      <c r="AJ453" s="197">
        <v>5.3</v>
      </c>
      <c r="AK453" s="197">
        <v>49.1</v>
      </c>
      <c r="AL453" s="197">
        <v>16.899999999999999</v>
      </c>
      <c r="AM453" s="197">
        <v>28.7</v>
      </c>
      <c r="AN453" s="197">
        <v>83</v>
      </c>
      <c r="AO453" s="197">
        <v>34</v>
      </c>
      <c r="AP453" s="197">
        <v>2.9</v>
      </c>
      <c r="AQ453" s="197">
        <v>110</v>
      </c>
      <c r="AR453" s="197">
        <v>10.3</v>
      </c>
      <c r="AS453" s="197"/>
      <c r="AT453" s="197"/>
      <c r="AU453" s="197"/>
      <c r="AV453" s="197"/>
      <c r="AW453" s="197">
        <v>7</v>
      </c>
      <c r="AX453" s="197">
        <v>0.7</v>
      </c>
      <c r="AY453" s="197">
        <v>0</v>
      </c>
      <c r="AZ453" s="197">
        <v>1</v>
      </c>
      <c r="BA453" s="197">
        <v>1</v>
      </c>
      <c r="BB453" s="197">
        <v>0</v>
      </c>
      <c r="BC453" s="197">
        <v>11</v>
      </c>
      <c r="BD453" s="197">
        <v>13</v>
      </c>
      <c r="BE453" s="197">
        <v>13.1</v>
      </c>
      <c r="BF453" s="197">
        <v>16.8</v>
      </c>
      <c r="BG453" s="197">
        <v>1.2</v>
      </c>
      <c r="BH453" s="197">
        <v>1.9</v>
      </c>
      <c r="BI453" s="197">
        <v>0.9</v>
      </c>
      <c r="BJ453" s="197">
        <v>2.2000000000000002</v>
      </c>
      <c r="BK453" s="197">
        <v>0.6</v>
      </c>
      <c r="BL453" s="197">
        <v>1.2</v>
      </c>
      <c r="BM453" s="197">
        <v>0</v>
      </c>
      <c r="BN453" s="197">
        <v>0</v>
      </c>
      <c r="BO453" s="197">
        <v>92</v>
      </c>
      <c r="BP453" s="197">
        <v>97.7</v>
      </c>
      <c r="BQ453" s="197">
        <v>0</v>
      </c>
      <c r="BR453" s="197">
        <v>78</v>
      </c>
      <c r="BS453" s="197">
        <v>110</v>
      </c>
      <c r="BT453" s="197">
        <v>55</v>
      </c>
      <c r="BU453" s="197">
        <v>142.4</v>
      </c>
      <c r="BV453" s="197">
        <v>34.9</v>
      </c>
      <c r="BW453" s="197">
        <v>2.8</v>
      </c>
      <c r="BX453" s="197"/>
      <c r="BY453" s="197">
        <v>99.2</v>
      </c>
      <c r="BZ453" s="197">
        <v>99.2</v>
      </c>
      <c r="CA453" s="197">
        <v>100</v>
      </c>
      <c r="CB453" s="197">
        <v>100</v>
      </c>
      <c r="CC453" s="197"/>
      <c r="CD453" s="197"/>
      <c r="CE453" s="197"/>
      <c r="CF453" s="197"/>
      <c r="CG453" s="208" t="s">
        <v>1890</v>
      </c>
      <c r="CH453" s="197"/>
      <c r="CI453" s="207">
        <v>6</v>
      </c>
      <c r="CJ453" s="207">
        <v>3</v>
      </c>
      <c r="CK453" s="207">
        <v>10</v>
      </c>
    </row>
    <row r="454" spans="1:89" x14ac:dyDescent="0.2">
      <c r="A454" s="196">
        <v>460</v>
      </c>
      <c r="B454" s="197">
        <v>460</v>
      </c>
      <c r="C454" s="197" t="s">
        <v>1704</v>
      </c>
      <c r="D454" s="202" t="s">
        <v>1705</v>
      </c>
      <c r="E454" s="197">
        <v>6</v>
      </c>
      <c r="F454" s="199" t="s">
        <v>110</v>
      </c>
      <c r="G454" s="199" t="s">
        <v>111</v>
      </c>
      <c r="H454" s="197"/>
      <c r="I454" s="200" t="s">
        <v>94</v>
      </c>
      <c r="J454" s="200" t="s">
        <v>96</v>
      </c>
      <c r="K454" s="200" t="s">
        <v>1752</v>
      </c>
      <c r="L454" s="200" t="s">
        <v>95</v>
      </c>
      <c r="M454" s="200" t="s">
        <v>337</v>
      </c>
      <c r="N454" s="200" t="s">
        <v>337</v>
      </c>
      <c r="O454" s="200" t="s">
        <v>337</v>
      </c>
      <c r="P454" s="201">
        <v>44671</v>
      </c>
      <c r="Q454" s="201" t="s">
        <v>88</v>
      </c>
      <c r="R454" s="197" t="s">
        <v>1706</v>
      </c>
      <c r="S454" s="202">
        <v>6</v>
      </c>
      <c r="T454" s="197" t="s">
        <v>90</v>
      </c>
      <c r="U454" s="197">
        <v>124</v>
      </c>
      <c r="V454" s="197">
        <v>23</v>
      </c>
      <c r="W454" s="197">
        <v>15</v>
      </c>
      <c r="X454" s="197"/>
      <c r="Y454" s="197"/>
      <c r="Z454" s="203">
        <v>0.85416666666666663</v>
      </c>
      <c r="AA454" s="203">
        <v>0.3034722222222222</v>
      </c>
      <c r="AB454" s="204">
        <v>603.5</v>
      </c>
      <c r="AC454" s="197">
        <v>519</v>
      </c>
      <c r="AD454" s="197">
        <v>86</v>
      </c>
      <c r="AE454" s="197">
        <v>84.6</v>
      </c>
      <c r="AF454" s="197"/>
      <c r="AG454" s="197">
        <v>43.5</v>
      </c>
      <c r="AH454" s="197">
        <v>239.5</v>
      </c>
      <c r="AI454" s="197">
        <v>19.8</v>
      </c>
      <c r="AJ454" s="197">
        <v>5</v>
      </c>
      <c r="AK454" s="197">
        <v>57.3</v>
      </c>
      <c r="AL454" s="197">
        <v>23.6</v>
      </c>
      <c r="AM454" s="197">
        <v>14.1</v>
      </c>
      <c r="AN454" s="197">
        <v>96</v>
      </c>
      <c r="AO454" s="197">
        <v>33</v>
      </c>
      <c r="AP454" s="197">
        <v>3.3</v>
      </c>
      <c r="AQ454" s="197">
        <v>176</v>
      </c>
      <c r="AR454" s="197">
        <v>20.3</v>
      </c>
      <c r="AS454" s="197"/>
      <c r="AT454" s="197"/>
      <c r="AU454" s="197"/>
      <c r="AV454" s="197"/>
      <c r="AW454" s="197">
        <v>43</v>
      </c>
      <c r="AX454" s="197">
        <v>4.4000000000000004</v>
      </c>
      <c r="AY454" s="197">
        <v>0.7</v>
      </c>
      <c r="AZ454" s="197">
        <v>13</v>
      </c>
      <c r="BA454" s="197">
        <v>8</v>
      </c>
      <c r="BB454" s="197">
        <v>33</v>
      </c>
      <c r="BC454" s="197">
        <v>92</v>
      </c>
      <c r="BD454" s="197">
        <v>146</v>
      </c>
      <c r="BE454" s="197">
        <v>10.7</v>
      </c>
      <c r="BF454" s="197">
        <v>18.2</v>
      </c>
      <c r="BG454" s="197">
        <v>16.899999999999999</v>
      </c>
      <c r="BH454" s="197">
        <v>18.899999999999999</v>
      </c>
      <c r="BI454" s="197">
        <v>16.5</v>
      </c>
      <c r="BJ454" s="197">
        <v>23.1</v>
      </c>
      <c r="BK454" s="197">
        <v>9.1</v>
      </c>
      <c r="BL454" s="197">
        <v>10.8</v>
      </c>
      <c r="BM454" s="197">
        <v>65</v>
      </c>
      <c r="BN454" s="197">
        <v>7.5</v>
      </c>
      <c r="BO454" s="197">
        <v>83</v>
      </c>
      <c r="BP454" s="197">
        <v>95.9</v>
      </c>
      <c r="BQ454" s="197">
        <v>2.9</v>
      </c>
      <c r="BR454" s="197">
        <v>76</v>
      </c>
      <c r="BS454" s="197">
        <v>120</v>
      </c>
      <c r="BT454" s="197">
        <v>61</v>
      </c>
      <c r="BU454" s="197">
        <v>19.2</v>
      </c>
      <c r="BV454" s="197">
        <v>70.099999999999994</v>
      </c>
      <c r="BW454" s="197">
        <v>7.6</v>
      </c>
      <c r="BX454" s="197">
        <v>3.6</v>
      </c>
      <c r="BY454" s="197">
        <v>94.4</v>
      </c>
      <c r="BZ454" s="197">
        <v>99.9</v>
      </c>
      <c r="CA454" s="197">
        <v>100</v>
      </c>
      <c r="CB454" s="197">
        <v>94.4</v>
      </c>
      <c r="CC454" s="197"/>
      <c r="CD454" s="197"/>
      <c r="CE454" s="197"/>
      <c r="CF454" s="197"/>
      <c r="CG454" s="197"/>
      <c r="CH454" s="197"/>
      <c r="CI454" s="207">
        <v>10</v>
      </c>
      <c r="CJ454" s="207">
        <v>10</v>
      </c>
      <c r="CK454" s="207">
        <v>0</v>
      </c>
    </row>
    <row r="455" spans="1:89" x14ac:dyDescent="0.2">
      <c r="A455" s="196">
        <v>461</v>
      </c>
      <c r="B455" s="197">
        <v>461</v>
      </c>
      <c r="C455" s="197" t="s">
        <v>1164</v>
      </c>
      <c r="D455" s="202" t="s">
        <v>1165</v>
      </c>
      <c r="E455" s="197">
        <v>13</v>
      </c>
      <c r="F455" s="199" t="s">
        <v>110</v>
      </c>
      <c r="G455" s="199" t="s">
        <v>111</v>
      </c>
      <c r="H455" s="197" t="s">
        <v>1766</v>
      </c>
      <c r="I455" s="200" t="s">
        <v>93</v>
      </c>
      <c r="J455" s="200" t="s">
        <v>337</v>
      </c>
      <c r="K455" s="200" t="s">
        <v>337</v>
      </c>
      <c r="L455" s="200" t="s">
        <v>337</v>
      </c>
      <c r="M455" s="200" t="s">
        <v>337</v>
      </c>
      <c r="N455" s="200" t="s">
        <v>337</v>
      </c>
      <c r="O455" s="200" t="s">
        <v>337</v>
      </c>
      <c r="P455" s="201">
        <v>44672</v>
      </c>
      <c r="Q455" s="201" t="s">
        <v>88</v>
      </c>
      <c r="R455" s="198" t="s">
        <v>1365</v>
      </c>
      <c r="S455" s="202">
        <v>13</v>
      </c>
      <c r="T455" s="197" t="s">
        <v>90</v>
      </c>
      <c r="U455" s="197">
        <v>160</v>
      </c>
      <c r="V455" s="197">
        <v>55</v>
      </c>
      <c r="W455" s="197">
        <v>21.5</v>
      </c>
      <c r="X455" s="197"/>
      <c r="Y455" s="197"/>
      <c r="Z455" s="203">
        <v>0.9375</v>
      </c>
      <c r="AA455" s="203">
        <v>0.30972222222222223</v>
      </c>
      <c r="AB455" s="204">
        <v>520.5</v>
      </c>
      <c r="AC455" s="197">
        <v>515.5</v>
      </c>
      <c r="AD455" s="197">
        <v>99</v>
      </c>
      <c r="AE455" s="197">
        <v>5</v>
      </c>
      <c r="AF455" s="197"/>
      <c r="AG455" s="197">
        <v>15.2</v>
      </c>
      <c r="AH455" s="197">
        <v>81.5</v>
      </c>
      <c r="AI455" s="197">
        <v>3.8</v>
      </c>
      <c r="AJ455" s="197">
        <v>2.9</v>
      </c>
      <c r="AK455" s="197">
        <v>44.9</v>
      </c>
      <c r="AL455" s="197">
        <v>34.5</v>
      </c>
      <c r="AM455" s="197">
        <v>17.7</v>
      </c>
      <c r="AN455" s="197">
        <v>67</v>
      </c>
      <c r="AO455" s="197">
        <v>10</v>
      </c>
      <c r="AP455" s="197">
        <v>1.2</v>
      </c>
      <c r="AQ455" s="197">
        <v>153</v>
      </c>
      <c r="AR455" s="197">
        <v>17.8</v>
      </c>
      <c r="AS455" s="197"/>
      <c r="AT455" s="197"/>
      <c r="AU455" s="197"/>
      <c r="AV455" s="197"/>
      <c r="AW455" s="197">
        <v>38</v>
      </c>
      <c r="AX455" s="197">
        <v>4.0999999999999996</v>
      </c>
      <c r="AY455" s="197">
        <v>0</v>
      </c>
      <c r="AZ455" s="197">
        <v>10</v>
      </c>
      <c r="BA455" s="197">
        <v>32</v>
      </c>
      <c r="BB455" s="197">
        <v>4</v>
      </c>
      <c r="BC455" s="197">
        <v>89</v>
      </c>
      <c r="BD455" s="197">
        <v>135</v>
      </c>
      <c r="BE455" s="197">
        <v>15.3</v>
      </c>
      <c r="BF455" s="197">
        <v>20.7</v>
      </c>
      <c r="BG455" s="197">
        <v>15.7</v>
      </c>
      <c r="BH455" s="197">
        <v>6.6</v>
      </c>
      <c r="BI455" s="197">
        <v>17.7</v>
      </c>
      <c r="BJ455" s="197">
        <v>17</v>
      </c>
      <c r="BK455" s="197">
        <v>14.6</v>
      </c>
      <c r="BL455" s="197">
        <v>8.3000000000000007</v>
      </c>
      <c r="BM455" s="197">
        <v>127</v>
      </c>
      <c r="BN455" s="197">
        <v>14.8</v>
      </c>
      <c r="BO455" s="197">
        <v>87</v>
      </c>
      <c r="BP455" s="197">
        <v>95</v>
      </c>
      <c r="BQ455" s="197">
        <v>0.1</v>
      </c>
      <c r="BR455" s="197">
        <v>85</v>
      </c>
      <c r="BS455" s="197">
        <v>114</v>
      </c>
      <c r="BT455" s="197">
        <v>54</v>
      </c>
      <c r="BU455" s="197">
        <v>134.1</v>
      </c>
      <c r="BV455" s="197">
        <v>41.3</v>
      </c>
      <c r="BW455" s="197">
        <v>21.2</v>
      </c>
      <c r="BX455" s="197">
        <v>3.7</v>
      </c>
      <c r="BY455" s="197">
        <v>99.8</v>
      </c>
      <c r="BZ455" s="197">
        <v>99.8</v>
      </c>
      <c r="CA455" s="197">
        <v>100</v>
      </c>
      <c r="CB455" s="197">
        <v>100</v>
      </c>
      <c r="CC455" s="197" t="s">
        <v>77</v>
      </c>
      <c r="CD455" s="197"/>
      <c r="CE455" s="197" t="s">
        <v>79</v>
      </c>
      <c r="CF455" s="197" t="s">
        <v>1886</v>
      </c>
      <c r="CG455" s="197"/>
      <c r="CH455" s="197"/>
      <c r="CI455" s="207">
        <v>10</v>
      </c>
      <c r="CJ455" s="207">
        <v>10</v>
      </c>
      <c r="CK455" s="207">
        <v>0</v>
      </c>
    </row>
    <row r="456" spans="1:89" x14ac:dyDescent="0.2">
      <c r="A456" s="196">
        <v>462</v>
      </c>
      <c r="B456" s="197">
        <v>462</v>
      </c>
      <c r="C456" s="197" t="s">
        <v>1362</v>
      </c>
      <c r="D456" s="202" t="s">
        <v>1363</v>
      </c>
      <c r="E456" s="197">
        <v>5</v>
      </c>
      <c r="F456" s="199" t="s">
        <v>110</v>
      </c>
      <c r="G456" s="199" t="s">
        <v>111</v>
      </c>
      <c r="H456" s="197"/>
      <c r="I456" s="200" t="s">
        <v>1752</v>
      </c>
      <c r="J456" s="200" t="s">
        <v>228</v>
      </c>
      <c r="K456" s="200" t="s">
        <v>93</v>
      </c>
      <c r="L456" s="200" t="s">
        <v>96</v>
      </c>
      <c r="M456" s="200" t="s">
        <v>95</v>
      </c>
      <c r="N456" s="200" t="s">
        <v>337</v>
      </c>
      <c r="O456" s="200" t="s">
        <v>337</v>
      </c>
      <c r="P456" s="201">
        <v>44677</v>
      </c>
      <c r="Q456" s="201" t="s">
        <v>88</v>
      </c>
      <c r="R456" s="198" t="s">
        <v>1364</v>
      </c>
      <c r="S456" s="202">
        <v>5</v>
      </c>
      <c r="T456" s="197" t="s">
        <v>98</v>
      </c>
      <c r="U456" s="197">
        <v>122</v>
      </c>
      <c r="V456" s="197">
        <v>25</v>
      </c>
      <c r="W456" s="197">
        <v>16.8</v>
      </c>
      <c r="X456" s="197"/>
      <c r="Y456" s="197"/>
      <c r="Z456" s="203">
        <v>0.87013888888888891</v>
      </c>
      <c r="AA456" s="203">
        <v>0.25347222222222221</v>
      </c>
      <c r="AB456" s="204">
        <v>547.5</v>
      </c>
      <c r="AC456" s="197">
        <v>527</v>
      </c>
      <c r="AD456" s="197">
        <v>96</v>
      </c>
      <c r="AE456" s="197">
        <v>20.5</v>
      </c>
      <c r="AF456" s="197"/>
      <c r="AG456" s="197">
        <v>4.5</v>
      </c>
      <c r="AH456" s="197">
        <v>62.5</v>
      </c>
      <c r="AI456" s="197">
        <v>4.5</v>
      </c>
      <c r="AJ456" s="197">
        <v>2.8</v>
      </c>
      <c r="AK456" s="197">
        <v>44.3</v>
      </c>
      <c r="AL456" s="197">
        <v>30.7</v>
      </c>
      <c r="AM456" s="197">
        <v>22.1</v>
      </c>
      <c r="AN456" s="197">
        <v>85</v>
      </c>
      <c r="AO456" s="197">
        <v>27</v>
      </c>
      <c r="AP456" s="197">
        <v>3</v>
      </c>
      <c r="AQ456" s="197">
        <v>160</v>
      </c>
      <c r="AR456" s="197">
        <v>18.2</v>
      </c>
      <c r="AS456" s="197"/>
      <c r="AT456" s="197"/>
      <c r="AU456" s="197"/>
      <c r="AV456" s="197"/>
      <c r="AW456" s="197">
        <v>107</v>
      </c>
      <c r="AX456" s="197">
        <v>12</v>
      </c>
      <c r="AY456" s="197">
        <v>10</v>
      </c>
      <c r="AZ456" s="197">
        <v>9</v>
      </c>
      <c r="BA456" s="197">
        <v>1</v>
      </c>
      <c r="BB456" s="197">
        <v>3</v>
      </c>
      <c r="BC456" s="197">
        <v>15</v>
      </c>
      <c r="BD456" s="197">
        <v>28</v>
      </c>
      <c r="BE456" s="197">
        <v>14.8</v>
      </c>
      <c r="BF456" s="197">
        <v>14.7</v>
      </c>
      <c r="BG456" s="197">
        <v>3.2</v>
      </c>
      <c r="BH456" s="197">
        <v>3.6</v>
      </c>
      <c r="BI456" s="197">
        <v>3.1</v>
      </c>
      <c r="BJ456" s="197">
        <v>5.8</v>
      </c>
      <c r="BK456" s="197">
        <v>2.5</v>
      </c>
      <c r="BL456" s="197">
        <v>2.2000000000000002</v>
      </c>
      <c r="BM456" s="197">
        <v>16</v>
      </c>
      <c r="BN456" s="197">
        <v>1.8</v>
      </c>
      <c r="BO456" s="197">
        <v>87</v>
      </c>
      <c r="BP456" s="197">
        <v>97.2</v>
      </c>
      <c r="BQ456" s="197">
        <v>0</v>
      </c>
      <c r="BR456" s="197">
        <v>75</v>
      </c>
      <c r="BS456" s="197">
        <v>113</v>
      </c>
      <c r="BT456" s="197">
        <v>57</v>
      </c>
      <c r="BU456" s="197">
        <v>20.9</v>
      </c>
      <c r="BV456" s="197">
        <v>29.4</v>
      </c>
      <c r="BW456" s="197">
        <v>2.6</v>
      </c>
      <c r="BX456" s="197">
        <v>4.5999999999999996</v>
      </c>
      <c r="BY456" s="197">
        <v>59.8</v>
      </c>
      <c r="BZ456" s="197">
        <v>96.8</v>
      </c>
      <c r="CA456" s="197">
        <v>59.8</v>
      </c>
      <c r="CB456" s="197">
        <v>100</v>
      </c>
      <c r="CC456" s="197"/>
      <c r="CD456" s="197"/>
      <c r="CE456" s="197"/>
      <c r="CF456" s="197"/>
      <c r="CG456" s="197"/>
      <c r="CH456" s="197"/>
      <c r="CI456" s="207">
        <v>5</v>
      </c>
      <c r="CJ456" s="207">
        <v>5</v>
      </c>
      <c r="CK456" s="207">
        <v>4</v>
      </c>
    </row>
    <row r="457" spans="1:89" x14ac:dyDescent="0.2">
      <c r="A457" s="196">
        <v>463</v>
      </c>
      <c r="B457" s="197">
        <v>463</v>
      </c>
      <c r="C457" s="197" t="s">
        <v>1359</v>
      </c>
      <c r="D457" s="202" t="s">
        <v>1360</v>
      </c>
      <c r="E457" s="197">
        <v>7</v>
      </c>
      <c r="F457" s="199" t="s">
        <v>110</v>
      </c>
      <c r="G457" s="199" t="s">
        <v>111</v>
      </c>
      <c r="H457" s="197"/>
      <c r="I457" s="200" t="s">
        <v>94</v>
      </c>
      <c r="J457" s="200" t="s">
        <v>87</v>
      </c>
      <c r="K457" s="200" t="s">
        <v>96</v>
      </c>
      <c r="L457" s="200" t="s">
        <v>95</v>
      </c>
      <c r="M457" s="200" t="s">
        <v>337</v>
      </c>
      <c r="N457" s="200" t="s">
        <v>337</v>
      </c>
      <c r="O457" s="200" t="s">
        <v>337</v>
      </c>
      <c r="P457" s="201">
        <v>44680</v>
      </c>
      <c r="Q457" s="201" t="s">
        <v>88</v>
      </c>
      <c r="R457" s="198" t="s">
        <v>1361</v>
      </c>
      <c r="S457" s="202">
        <v>7</v>
      </c>
      <c r="T457" s="197" t="s">
        <v>98</v>
      </c>
      <c r="U457" s="197">
        <v>131</v>
      </c>
      <c r="V457" s="197">
        <v>23</v>
      </c>
      <c r="W457" s="197">
        <v>13.4</v>
      </c>
      <c r="X457" s="197"/>
      <c r="Y457" s="197"/>
      <c r="Z457" s="203">
        <v>0.89583333333333337</v>
      </c>
      <c r="AA457" s="203">
        <v>0.31458333333333333</v>
      </c>
      <c r="AB457" s="204">
        <v>603</v>
      </c>
      <c r="AC457" s="197">
        <v>529.5</v>
      </c>
      <c r="AD457" s="197">
        <v>88</v>
      </c>
      <c r="AE457" s="197">
        <v>73.5</v>
      </c>
      <c r="AF457" s="197"/>
      <c r="AG457" s="197">
        <v>40.299999999999997</v>
      </c>
      <c r="AH457" s="197">
        <v>167.8</v>
      </c>
      <c r="AI457" s="197">
        <v>12.2</v>
      </c>
      <c r="AJ457" s="197">
        <v>3.8</v>
      </c>
      <c r="AK457" s="197">
        <v>41.6</v>
      </c>
      <c r="AL457" s="197">
        <v>27</v>
      </c>
      <c r="AM457" s="197">
        <v>27.6</v>
      </c>
      <c r="AN457" s="197">
        <v>73</v>
      </c>
      <c r="AO457" s="197">
        <v>30</v>
      </c>
      <c r="AP457" s="197">
        <v>3</v>
      </c>
      <c r="AQ457" s="197">
        <v>75</v>
      </c>
      <c r="AR457" s="197">
        <v>8.5</v>
      </c>
      <c r="AS457" s="197"/>
      <c r="AT457" s="197"/>
      <c r="AU457" s="197"/>
      <c r="AV457" s="197"/>
      <c r="AW457" s="197">
        <v>11</v>
      </c>
      <c r="AX457" s="197">
        <v>1.2</v>
      </c>
      <c r="AY457" s="197">
        <v>0.7</v>
      </c>
      <c r="AZ457" s="197">
        <v>0</v>
      </c>
      <c r="BA457" s="197">
        <v>2</v>
      </c>
      <c r="BB457" s="197">
        <v>4</v>
      </c>
      <c r="BC457" s="197">
        <v>13</v>
      </c>
      <c r="BD457" s="197">
        <v>19</v>
      </c>
      <c r="BE457" s="197">
        <v>15.2</v>
      </c>
      <c r="BF457" s="197">
        <v>20.100000000000001</v>
      </c>
      <c r="BG457" s="197">
        <v>2.2000000000000002</v>
      </c>
      <c r="BH457" s="197">
        <v>5.3</v>
      </c>
      <c r="BI457" s="197">
        <v>0.9</v>
      </c>
      <c r="BJ457" s="197">
        <v>3.1</v>
      </c>
      <c r="BK457" s="197">
        <v>1.9</v>
      </c>
      <c r="BL457" s="197">
        <v>2.2999999999999998</v>
      </c>
      <c r="BM457" s="197">
        <v>6</v>
      </c>
      <c r="BN457" s="197">
        <v>0.7</v>
      </c>
      <c r="BO457" s="197">
        <v>57</v>
      </c>
      <c r="BP457" s="197">
        <v>97.8</v>
      </c>
      <c r="BQ457" s="197">
        <v>0.2</v>
      </c>
      <c r="BR457" s="197">
        <v>72</v>
      </c>
      <c r="BS457" s="197">
        <v>113</v>
      </c>
      <c r="BT457" s="197">
        <v>51</v>
      </c>
      <c r="BU457" s="197">
        <v>36.700000000000003</v>
      </c>
      <c r="BV457" s="197">
        <v>54.7</v>
      </c>
      <c r="BW457" s="197">
        <v>8.8000000000000007</v>
      </c>
      <c r="BX457" s="197">
        <v>3.8</v>
      </c>
      <c r="BY457" s="197">
        <v>53.7</v>
      </c>
      <c r="BZ457" s="197">
        <v>66.2</v>
      </c>
      <c r="CA457" s="197">
        <v>53.7</v>
      </c>
      <c r="CB457" s="197">
        <v>100</v>
      </c>
      <c r="CC457" s="197"/>
      <c r="CD457" s="197" t="s">
        <v>78</v>
      </c>
      <c r="CE457" s="197"/>
      <c r="CF457" s="197"/>
      <c r="CG457" s="197"/>
      <c r="CH457" s="197"/>
      <c r="CI457" s="207">
        <v>10</v>
      </c>
      <c r="CJ457" s="207">
        <v>10</v>
      </c>
      <c r="CK457" s="207">
        <v>2</v>
      </c>
    </row>
    <row r="458" spans="1:89" x14ac:dyDescent="0.2">
      <c r="A458" s="196">
        <v>464</v>
      </c>
      <c r="B458" s="197">
        <v>464</v>
      </c>
      <c r="C458" s="197" t="s">
        <v>1005</v>
      </c>
      <c r="D458" s="202" t="s">
        <v>1006</v>
      </c>
      <c r="E458" s="197">
        <v>15</v>
      </c>
      <c r="F458" s="199" t="s">
        <v>110</v>
      </c>
      <c r="G458" s="199" t="s">
        <v>111</v>
      </c>
      <c r="H458" s="197" t="s">
        <v>1783</v>
      </c>
      <c r="I458" s="200" t="s">
        <v>1752</v>
      </c>
      <c r="J458" s="200" t="s">
        <v>337</v>
      </c>
      <c r="K458" s="200" t="s">
        <v>337</v>
      </c>
      <c r="L458" s="200" t="s">
        <v>337</v>
      </c>
      <c r="M458" s="200" t="s">
        <v>337</v>
      </c>
      <c r="N458" s="200" t="s">
        <v>337</v>
      </c>
      <c r="O458" s="200" t="s">
        <v>337</v>
      </c>
      <c r="P458" s="201">
        <v>44683</v>
      </c>
      <c r="Q458" s="201" t="s">
        <v>88</v>
      </c>
      <c r="R458" s="197" t="s">
        <v>1692</v>
      </c>
      <c r="S458" s="202">
        <v>15</v>
      </c>
      <c r="T458" s="197" t="s">
        <v>98</v>
      </c>
      <c r="U458" s="197">
        <v>186</v>
      </c>
      <c r="V458" s="197">
        <v>67</v>
      </c>
      <c r="W458" s="197">
        <v>19.399999999999999</v>
      </c>
      <c r="X458" s="197"/>
      <c r="Y458" s="197"/>
      <c r="Z458" s="203">
        <v>0.87638888888888899</v>
      </c>
      <c r="AA458" s="203">
        <v>0.42152777777777778</v>
      </c>
      <c r="AB458" s="204">
        <v>784.7</v>
      </c>
      <c r="AC458" s="197">
        <v>670.7</v>
      </c>
      <c r="AD458" s="197">
        <v>85</v>
      </c>
      <c r="AE458" s="197">
        <v>114</v>
      </c>
      <c r="AF458" s="197"/>
      <c r="AG458" s="197">
        <v>0</v>
      </c>
      <c r="AH458" s="197">
        <v>53</v>
      </c>
      <c r="AI458" s="197">
        <v>14.5</v>
      </c>
      <c r="AJ458" s="197">
        <v>3.7</v>
      </c>
      <c r="AK458" s="197">
        <v>53.7</v>
      </c>
      <c r="AL458" s="197">
        <v>11.8</v>
      </c>
      <c r="AM458" s="197">
        <v>30.8</v>
      </c>
      <c r="AN458" s="197">
        <v>89</v>
      </c>
      <c r="AO458" s="197">
        <v>25</v>
      </c>
      <c r="AP458" s="197">
        <v>1.9</v>
      </c>
      <c r="AQ458" s="197">
        <v>54</v>
      </c>
      <c r="AR458" s="197">
        <v>4.8</v>
      </c>
      <c r="AS458" s="197"/>
      <c r="AT458" s="197"/>
      <c r="AU458" s="197"/>
      <c r="AV458" s="197"/>
      <c r="AW458" s="197">
        <v>0</v>
      </c>
      <c r="AX458" s="197">
        <v>0</v>
      </c>
      <c r="AY458" s="197">
        <v>0</v>
      </c>
      <c r="AZ458" s="197">
        <v>0</v>
      </c>
      <c r="BA458" s="197">
        <v>4</v>
      </c>
      <c r="BB458" s="197">
        <v>6</v>
      </c>
      <c r="BC458" s="197">
        <v>22</v>
      </c>
      <c r="BD458" s="197">
        <v>32</v>
      </c>
      <c r="BE458" s="197">
        <v>16.3</v>
      </c>
      <c r="BF458" s="197">
        <v>29.6</v>
      </c>
      <c r="BG458" s="197">
        <v>2.9</v>
      </c>
      <c r="BH458" s="197">
        <v>4.5999999999999996</v>
      </c>
      <c r="BI458" s="197">
        <v>2.1</v>
      </c>
      <c r="BJ458" s="197">
        <v>3</v>
      </c>
      <c r="BK458" s="197">
        <v>2.7</v>
      </c>
      <c r="BL458" s="197">
        <v>1.5</v>
      </c>
      <c r="BM458" s="197">
        <v>30</v>
      </c>
      <c r="BN458" s="197">
        <v>2.7</v>
      </c>
      <c r="BO458" s="197">
        <v>86</v>
      </c>
      <c r="BP458" s="197">
        <v>91.2</v>
      </c>
      <c r="BQ458" s="197">
        <v>18.7</v>
      </c>
      <c r="BR458" s="197">
        <v>49</v>
      </c>
      <c r="BS458" s="197">
        <v>96</v>
      </c>
      <c r="BT458" s="197">
        <v>39</v>
      </c>
      <c r="BU458" s="197">
        <v>3.3</v>
      </c>
      <c r="BV458" s="197">
        <v>16.7</v>
      </c>
      <c r="BW458" s="197">
        <v>3.3</v>
      </c>
      <c r="BX458" s="197">
        <v>3.5</v>
      </c>
      <c r="BY458" s="197">
        <v>99.7</v>
      </c>
      <c r="BZ458" s="197">
        <v>99.7</v>
      </c>
      <c r="CA458" s="197">
        <v>100</v>
      </c>
      <c r="CB458" s="197">
        <v>100</v>
      </c>
      <c r="CC458" s="197"/>
      <c r="CD458" s="197"/>
      <c r="CE458" s="197"/>
      <c r="CF458" s="197"/>
      <c r="CG458" s="197"/>
      <c r="CH458" s="197"/>
      <c r="CI458" s="207">
        <v>10</v>
      </c>
      <c r="CJ458" s="207">
        <v>10</v>
      </c>
      <c r="CK458" s="207">
        <v>5</v>
      </c>
    </row>
    <row r="459" spans="1:89" x14ac:dyDescent="0.2">
      <c r="A459" s="196">
        <v>465</v>
      </c>
      <c r="B459" s="197">
        <v>465</v>
      </c>
      <c r="C459" s="197" t="s">
        <v>1643</v>
      </c>
      <c r="D459" s="202" t="s">
        <v>1644</v>
      </c>
      <c r="E459" s="197">
        <v>6</v>
      </c>
      <c r="F459" s="199" t="s">
        <v>110</v>
      </c>
      <c r="G459" s="199" t="s">
        <v>111</v>
      </c>
      <c r="H459" s="197"/>
      <c r="I459" s="200" t="s">
        <v>94</v>
      </c>
      <c r="J459" s="200" t="s">
        <v>93</v>
      </c>
      <c r="K459" s="200" t="s">
        <v>337</v>
      </c>
      <c r="L459" s="200" t="s">
        <v>337</v>
      </c>
      <c r="M459" s="200" t="s">
        <v>337</v>
      </c>
      <c r="N459" s="200" t="s">
        <v>337</v>
      </c>
      <c r="O459" s="200" t="s">
        <v>337</v>
      </c>
      <c r="P459" s="201">
        <v>44687</v>
      </c>
      <c r="Q459" s="201" t="s">
        <v>88</v>
      </c>
      <c r="R459" s="198" t="s">
        <v>1645</v>
      </c>
      <c r="S459" s="202">
        <v>6</v>
      </c>
      <c r="T459" s="197" t="s">
        <v>98</v>
      </c>
      <c r="U459" s="197">
        <v>123</v>
      </c>
      <c r="V459" s="197">
        <v>23</v>
      </c>
      <c r="W459" s="197">
        <v>15.2</v>
      </c>
      <c r="X459" s="197"/>
      <c r="Y459" s="197"/>
      <c r="Z459" s="203">
        <v>0.89583333333333337</v>
      </c>
      <c r="AA459" s="203">
        <v>0.41111111111111115</v>
      </c>
      <c r="AB459" s="204">
        <v>493</v>
      </c>
      <c r="AC459" s="197">
        <v>479.7</v>
      </c>
      <c r="AD459" s="197">
        <v>97</v>
      </c>
      <c r="AE459" s="197">
        <v>13.3</v>
      </c>
      <c r="AF459" s="197"/>
      <c r="AG459" s="197">
        <v>37.5</v>
      </c>
      <c r="AH459" s="197">
        <v>89.5</v>
      </c>
      <c r="AI459" s="197">
        <v>9.6</v>
      </c>
      <c r="AJ459" s="197">
        <v>1.6</v>
      </c>
      <c r="AK459" s="197">
        <v>65.3</v>
      </c>
      <c r="AL459" s="197">
        <v>21.5</v>
      </c>
      <c r="AM459" s="197">
        <v>11.6</v>
      </c>
      <c r="AN459" s="197">
        <v>64</v>
      </c>
      <c r="AO459" s="197">
        <v>24</v>
      </c>
      <c r="AP459" s="197">
        <v>2.9</v>
      </c>
      <c r="AQ459" s="197">
        <v>116</v>
      </c>
      <c r="AR459" s="197">
        <v>14.5</v>
      </c>
      <c r="AS459" s="197"/>
      <c r="AT459" s="197"/>
      <c r="AU459" s="197"/>
      <c r="AV459" s="197"/>
      <c r="AW459" s="197">
        <v>30</v>
      </c>
      <c r="AX459" s="197">
        <v>3.6</v>
      </c>
      <c r="AY459" s="197">
        <v>1.9</v>
      </c>
      <c r="AZ459" s="197">
        <v>3</v>
      </c>
      <c r="BA459" s="197">
        <v>0</v>
      </c>
      <c r="BB459" s="197">
        <v>9</v>
      </c>
      <c r="BC459" s="197">
        <v>27</v>
      </c>
      <c r="BD459" s="197">
        <v>39</v>
      </c>
      <c r="BE459" s="197">
        <v>14.5</v>
      </c>
      <c r="BF459" s="197">
        <v>18.399999999999999</v>
      </c>
      <c r="BG459" s="197">
        <v>4.9000000000000004</v>
      </c>
      <c r="BH459" s="197">
        <v>5.4</v>
      </c>
      <c r="BI459" s="197">
        <v>4.8</v>
      </c>
      <c r="BJ459" s="197">
        <v>4.0999999999999996</v>
      </c>
      <c r="BK459" s="197">
        <v>6.1</v>
      </c>
      <c r="BL459" s="197">
        <v>4.9000000000000004</v>
      </c>
      <c r="BM459" s="197">
        <v>4</v>
      </c>
      <c r="BN459" s="197">
        <v>0.5</v>
      </c>
      <c r="BO459" s="197">
        <v>91</v>
      </c>
      <c r="BP459" s="197">
        <v>98.2</v>
      </c>
      <c r="BQ459" s="197">
        <v>0</v>
      </c>
      <c r="BR459" s="197">
        <v>82</v>
      </c>
      <c r="BS459" s="197">
        <v>110</v>
      </c>
      <c r="BT459" s="197">
        <v>65</v>
      </c>
      <c r="BU459" s="197">
        <v>244.5</v>
      </c>
      <c r="BV459" s="197">
        <v>63.5</v>
      </c>
      <c r="BW459" s="197">
        <v>7.7</v>
      </c>
      <c r="BX459" s="197">
        <v>4</v>
      </c>
      <c r="BY459" s="197">
        <v>65.3</v>
      </c>
      <c r="BZ459" s="197">
        <v>65.3</v>
      </c>
      <c r="CA459" s="197">
        <v>100</v>
      </c>
      <c r="CB459" s="197">
        <v>100</v>
      </c>
      <c r="CC459" s="197"/>
      <c r="CD459" s="197"/>
      <c r="CE459" s="197"/>
      <c r="CF459" s="197"/>
      <c r="CG459" s="197"/>
      <c r="CH459" s="197"/>
      <c r="CI459" s="207">
        <v>10</v>
      </c>
      <c r="CJ459" s="207">
        <v>10</v>
      </c>
      <c r="CK459" s="207">
        <v>0</v>
      </c>
    </row>
    <row r="460" spans="1:89" x14ac:dyDescent="0.2">
      <c r="A460" s="196">
        <v>466</v>
      </c>
      <c r="B460" s="197">
        <v>466</v>
      </c>
      <c r="C460" s="197" t="s">
        <v>1356</v>
      </c>
      <c r="D460" s="202" t="s">
        <v>1357</v>
      </c>
      <c r="E460" s="197">
        <v>6</v>
      </c>
      <c r="F460" s="199" t="s">
        <v>110</v>
      </c>
      <c r="G460" s="199" t="s">
        <v>111</v>
      </c>
      <c r="H460" s="197" t="s">
        <v>1782</v>
      </c>
      <c r="I460" s="200" t="s">
        <v>93</v>
      </c>
      <c r="J460" s="200" t="s">
        <v>228</v>
      </c>
      <c r="K460" s="200" t="s">
        <v>337</v>
      </c>
      <c r="L460" s="200" t="s">
        <v>337</v>
      </c>
      <c r="M460" s="200" t="s">
        <v>337</v>
      </c>
      <c r="N460" s="200" t="s">
        <v>337</v>
      </c>
      <c r="O460" s="200" t="s">
        <v>337</v>
      </c>
      <c r="P460" s="201">
        <v>44690</v>
      </c>
      <c r="Q460" s="201" t="s">
        <v>88</v>
      </c>
      <c r="R460" s="198" t="s">
        <v>1358</v>
      </c>
      <c r="S460" s="202">
        <v>6</v>
      </c>
      <c r="T460" s="197" t="s">
        <v>98</v>
      </c>
      <c r="U460" s="197">
        <v>128</v>
      </c>
      <c r="V460" s="197">
        <v>25</v>
      </c>
      <c r="W460" s="197">
        <v>15.3</v>
      </c>
      <c r="X460" s="197"/>
      <c r="Y460" s="197"/>
      <c r="Z460" s="203">
        <v>0.86458333333333337</v>
      </c>
      <c r="AA460" s="203">
        <v>0.32430555555555557</v>
      </c>
      <c r="AB460" s="204">
        <v>649</v>
      </c>
      <c r="AC460" s="197">
        <v>632</v>
      </c>
      <c r="AD460" s="197">
        <v>97</v>
      </c>
      <c r="AE460" s="197">
        <v>17.100000000000001</v>
      </c>
      <c r="AF460" s="197"/>
      <c r="AG460" s="197">
        <v>12.4</v>
      </c>
      <c r="AH460" s="197">
        <v>139.5</v>
      </c>
      <c r="AI460" s="197">
        <v>4.5</v>
      </c>
      <c r="AJ460" s="197">
        <v>2.8</v>
      </c>
      <c r="AK460" s="197">
        <v>57.1</v>
      </c>
      <c r="AL460" s="197">
        <v>18.600000000000001</v>
      </c>
      <c r="AM460" s="197">
        <v>21.4</v>
      </c>
      <c r="AN460" s="197">
        <v>92</v>
      </c>
      <c r="AO460" s="197">
        <v>27</v>
      </c>
      <c r="AP460" s="197">
        <v>2.5</v>
      </c>
      <c r="AQ460" s="197">
        <v>176</v>
      </c>
      <c r="AR460" s="197">
        <v>16.7</v>
      </c>
      <c r="AS460" s="197"/>
      <c r="AT460" s="197"/>
      <c r="AU460" s="197"/>
      <c r="AV460" s="197"/>
      <c r="AW460" s="197">
        <v>25</v>
      </c>
      <c r="AX460" s="197">
        <v>2.4</v>
      </c>
      <c r="AY460" s="197">
        <v>2.1</v>
      </c>
      <c r="AZ460" s="197">
        <v>11</v>
      </c>
      <c r="BA460" s="197">
        <v>2</v>
      </c>
      <c r="BB460" s="197">
        <v>22</v>
      </c>
      <c r="BC460" s="197">
        <v>24</v>
      </c>
      <c r="BD460" s="197">
        <v>59</v>
      </c>
      <c r="BE460" s="197">
        <v>13.1</v>
      </c>
      <c r="BF460" s="197">
        <v>18.5</v>
      </c>
      <c r="BG460" s="197">
        <v>5.6</v>
      </c>
      <c r="BH460" s="197">
        <v>1.8</v>
      </c>
      <c r="BI460" s="197">
        <v>6.6</v>
      </c>
      <c r="BJ460" s="197">
        <v>4.5</v>
      </c>
      <c r="BK460" s="197">
        <v>6.2</v>
      </c>
      <c r="BL460" s="197">
        <v>4.4000000000000004</v>
      </c>
      <c r="BM460" s="197">
        <v>24</v>
      </c>
      <c r="BN460" s="197">
        <v>2.2999999999999998</v>
      </c>
      <c r="BO460" s="197">
        <v>57</v>
      </c>
      <c r="BP460" s="197">
        <v>96.7</v>
      </c>
      <c r="BQ460" s="197">
        <v>0.8</v>
      </c>
      <c r="BR460" s="197">
        <v>76</v>
      </c>
      <c r="BS460" s="197">
        <v>114</v>
      </c>
      <c r="BT460" s="197">
        <v>55</v>
      </c>
      <c r="BU460" s="197">
        <v>44.9</v>
      </c>
      <c r="BV460" s="197">
        <v>30.3</v>
      </c>
      <c r="BW460" s="197">
        <v>5.4</v>
      </c>
      <c r="BX460" s="197">
        <v>3.1</v>
      </c>
      <c r="BY460" s="197">
        <v>99</v>
      </c>
      <c r="BZ460" s="197">
        <v>99</v>
      </c>
      <c r="CA460" s="197">
        <v>100</v>
      </c>
      <c r="CB460" s="197">
        <v>100</v>
      </c>
      <c r="CC460" s="197"/>
      <c r="CD460" s="197"/>
      <c r="CE460" s="197"/>
      <c r="CF460" s="197"/>
      <c r="CG460" s="197"/>
      <c r="CH460" s="197"/>
      <c r="CI460" s="207">
        <v>10</v>
      </c>
      <c r="CJ460" s="207">
        <v>10</v>
      </c>
      <c r="CK460" s="207">
        <v>4</v>
      </c>
    </row>
    <row r="461" spans="1:89" x14ac:dyDescent="0.2">
      <c r="A461" s="196">
        <v>467</v>
      </c>
      <c r="B461" s="197">
        <v>467</v>
      </c>
      <c r="C461" s="197" t="s">
        <v>1353</v>
      </c>
      <c r="D461" s="202" t="s">
        <v>1354</v>
      </c>
      <c r="E461" s="197">
        <v>4</v>
      </c>
      <c r="F461" s="199" t="s">
        <v>110</v>
      </c>
      <c r="G461" s="199" t="s">
        <v>111</v>
      </c>
      <c r="H461" s="197" t="s">
        <v>1782</v>
      </c>
      <c r="I461" s="200" t="s">
        <v>1772</v>
      </c>
      <c r="J461" s="200" t="s">
        <v>337</v>
      </c>
      <c r="K461" s="200" t="s">
        <v>337</v>
      </c>
      <c r="L461" s="200" t="s">
        <v>337</v>
      </c>
      <c r="M461" s="200" t="s">
        <v>337</v>
      </c>
      <c r="N461" s="200" t="s">
        <v>337</v>
      </c>
      <c r="O461" s="200" t="s">
        <v>337</v>
      </c>
      <c r="P461" s="201">
        <v>44694</v>
      </c>
      <c r="Q461" s="201" t="s">
        <v>88</v>
      </c>
      <c r="R461" s="198" t="s">
        <v>1355</v>
      </c>
      <c r="S461" s="202">
        <v>4</v>
      </c>
      <c r="T461" s="197" t="s">
        <v>90</v>
      </c>
      <c r="U461" s="197">
        <v>115</v>
      </c>
      <c r="V461" s="197">
        <v>22</v>
      </c>
      <c r="W461" s="197">
        <v>16.600000000000001</v>
      </c>
      <c r="X461" s="197"/>
      <c r="Y461" s="197"/>
      <c r="Z461" s="203">
        <v>0.90277777777777779</v>
      </c>
      <c r="AA461" s="203">
        <v>0.37916666666666665</v>
      </c>
      <c r="AB461" s="204">
        <v>685.6</v>
      </c>
      <c r="AC461" s="197">
        <v>639.70000000000005</v>
      </c>
      <c r="AD461" s="197">
        <v>93</v>
      </c>
      <c r="AE461" s="197">
        <v>45.9</v>
      </c>
      <c r="AF461" s="197"/>
      <c r="AG461" s="197">
        <v>11.4</v>
      </c>
      <c r="AH461" s="197">
        <v>87.4</v>
      </c>
      <c r="AI461" s="197">
        <v>6.7</v>
      </c>
      <c r="AJ461" s="197">
        <v>7</v>
      </c>
      <c r="AK461" s="197">
        <v>51.9</v>
      </c>
      <c r="AL461" s="197">
        <v>19.3</v>
      </c>
      <c r="AM461" s="197">
        <v>21.8</v>
      </c>
      <c r="AN461" s="197">
        <v>111</v>
      </c>
      <c r="AO461" s="197">
        <v>29</v>
      </c>
      <c r="AP461" s="197">
        <v>2.5</v>
      </c>
      <c r="AQ461" s="197">
        <v>129</v>
      </c>
      <c r="AR461" s="197">
        <v>12.1</v>
      </c>
      <c r="AS461" s="197"/>
      <c r="AT461" s="197"/>
      <c r="AU461" s="197"/>
      <c r="AV461" s="197"/>
      <c r="AW461" s="197">
        <v>5</v>
      </c>
      <c r="AX461" s="197">
        <v>0.4</v>
      </c>
      <c r="AY461" s="197">
        <v>0</v>
      </c>
      <c r="AZ461" s="197">
        <v>16</v>
      </c>
      <c r="BA461" s="197">
        <v>2</v>
      </c>
      <c r="BB461" s="197">
        <v>35</v>
      </c>
      <c r="BC461" s="197">
        <v>32</v>
      </c>
      <c r="BD461" s="197">
        <v>85</v>
      </c>
      <c r="BE461" s="197">
        <v>10.199999999999999</v>
      </c>
      <c r="BF461" s="197">
        <v>14.5</v>
      </c>
      <c r="BG461" s="197">
        <v>8</v>
      </c>
      <c r="BH461" s="197">
        <v>8.6</v>
      </c>
      <c r="BI461" s="197">
        <v>7.8</v>
      </c>
      <c r="BJ461" s="197">
        <v>7.5</v>
      </c>
      <c r="BK461" s="197">
        <v>9.1</v>
      </c>
      <c r="BL461" s="197">
        <v>6.8</v>
      </c>
      <c r="BM461" s="197">
        <v>62</v>
      </c>
      <c r="BN461" s="197">
        <v>5.8</v>
      </c>
      <c r="BO461" s="197">
        <v>92</v>
      </c>
      <c r="BP461" s="197">
        <v>97.1</v>
      </c>
      <c r="BQ461" s="197">
        <v>0</v>
      </c>
      <c r="BR461" s="197">
        <v>93</v>
      </c>
      <c r="BS461" s="197">
        <v>130</v>
      </c>
      <c r="BT461" s="197">
        <v>69</v>
      </c>
      <c r="BU461" s="197">
        <v>127.9</v>
      </c>
      <c r="BV461" s="197">
        <v>10.7</v>
      </c>
      <c r="BW461" s="197">
        <v>9.9</v>
      </c>
      <c r="BX461" s="197">
        <v>3.6</v>
      </c>
      <c r="BY461" s="197">
        <v>85.3</v>
      </c>
      <c r="BZ461" s="197">
        <v>93.3</v>
      </c>
      <c r="CA461" s="197">
        <v>85.3</v>
      </c>
      <c r="CB461" s="197">
        <v>100</v>
      </c>
      <c r="CC461" s="197"/>
      <c r="CD461" s="197"/>
      <c r="CE461" s="197"/>
      <c r="CF461" s="197"/>
      <c r="CG461" s="197"/>
      <c r="CH461" s="197"/>
      <c r="CI461" s="207">
        <v>10</v>
      </c>
      <c r="CJ461" s="207">
        <v>10</v>
      </c>
      <c r="CK461" s="207">
        <v>0</v>
      </c>
    </row>
    <row r="462" spans="1:89" x14ac:dyDescent="0.2">
      <c r="A462" s="196">
        <v>468</v>
      </c>
      <c r="B462" s="197">
        <v>468</v>
      </c>
      <c r="C462" s="197" t="s">
        <v>1350</v>
      </c>
      <c r="D462" s="202" t="s">
        <v>1351</v>
      </c>
      <c r="E462" s="197">
        <v>6</v>
      </c>
      <c r="F462" s="199" t="s">
        <v>110</v>
      </c>
      <c r="G462" s="199" t="s">
        <v>111</v>
      </c>
      <c r="H462" s="197"/>
      <c r="I462" s="200" t="s">
        <v>94</v>
      </c>
      <c r="J462" s="200" t="s">
        <v>87</v>
      </c>
      <c r="K462" s="200" t="s">
        <v>1752</v>
      </c>
      <c r="L462" s="200" t="s">
        <v>337</v>
      </c>
      <c r="M462" s="200" t="s">
        <v>337</v>
      </c>
      <c r="N462" s="200" t="s">
        <v>337</v>
      </c>
      <c r="O462" s="200" t="s">
        <v>337</v>
      </c>
      <c r="P462" s="201">
        <v>44705</v>
      </c>
      <c r="Q462" s="201" t="s">
        <v>88</v>
      </c>
      <c r="R462" s="198" t="s">
        <v>1352</v>
      </c>
      <c r="S462" s="202">
        <v>6</v>
      </c>
      <c r="T462" s="197" t="s">
        <v>90</v>
      </c>
      <c r="U462" s="197">
        <v>112</v>
      </c>
      <c r="V462" s="197">
        <v>22</v>
      </c>
      <c r="W462" s="197">
        <v>17.5</v>
      </c>
      <c r="X462" s="197"/>
      <c r="Y462" s="197"/>
      <c r="Z462" s="203">
        <v>0.87847222222222221</v>
      </c>
      <c r="AA462" s="203">
        <v>0.27847222222222223</v>
      </c>
      <c r="AB462" s="204">
        <v>576</v>
      </c>
      <c r="AC462" s="197">
        <v>509.5</v>
      </c>
      <c r="AD462" s="197">
        <v>88</v>
      </c>
      <c r="AE462" s="197">
        <v>66.5</v>
      </c>
      <c r="AF462" s="197"/>
      <c r="AG462" s="197">
        <v>22</v>
      </c>
      <c r="AH462" s="197">
        <v>172.5</v>
      </c>
      <c r="AI462" s="197">
        <v>11.5</v>
      </c>
      <c r="AJ462" s="197">
        <v>2.6</v>
      </c>
      <c r="AK462" s="197">
        <v>49.5</v>
      </c>
      <c r="AL462" s="197">
        <v>26.3</v>
      </c>
      <c r="AM462" s="197">
        <v>21.7</v>
      </c>
      <c r="AN462" s="197">
        <v>53</v>
      </c>
      <c r="AO462" s="197">
        <v>19</v>
      </c>
      <c r="AP462" s="197">
        <v>2</v>
      </c>
      <c r="AQ462" s="197">
        <v>70</v>
      </c>
      <c r="AR462" s="197">
        <v>8.1999999999999993</v>
      </c>
      <c r="AS462" s="197"/>
      <c r="AT462" s="197"/>
      <c r="AU462" s="197"/>
      <c r="AV462" s="197"/>
      <c r="AW462" s="197">
        <v>8</v>
      </c>
      <c r="AX462" s="197">
        <v>0.9</v>
      </c>
      <c r="AY462" s="197">
        <v>0.2</v>
      </c>
      <c r="AZ462" s="197">
        <v>2</v>
      </c>
      <c r="BA462" s="197">
        <v>4</v>
      </c>
      <c r="BB462" s="197">
        <v>8</v>
      </c>
      <c r="BC462" s="197">
        <v>32</v>
      </c>
      <c r="BD462" s="197">
        <v>46</v>
      </c>
      <c r="BE462" s="197">
        <v>12.1</v>
      </c>
      <c r="BF462" s="197">
        <v>17.7</v>
      </c>
      <c r="BG462" s="197">
        <v>5.4</v>
      </c>
      <c r="BH462" s="197">
        <v>10.3</v>
      </c>
      <c r="BI462" s="197">
        <v>4.0999999999999996</v>
      </c>
      <c r="BJ462" s="197">
        <v>8.1</v>
      </c>
      <c r="BK462" s="197">
        <v>2.8</v>
      </c>
      <c r="BL462" s="197">
        <v>3.3</v>
      </c>
      <c r="BM462" s="197">
        <v>28</v>
      </c>
      <c r="BN462" s="197">
        <v>3.3</v>
      </c>
      <c r="BO462" s="197">
        <v>86</v>
      </c>
      <c r="BP462" s="197">
        <v>97.1</v>
      </c>
      <c r="BQ462" s="197">
        <v>0</v>
      </c>
      <c r="BR462" s="197">
        <v>75</v>
      </c>
      <c r="BS462" s="197">
        <v>120</v>
      </c>
      <c r="BT462" s="197">
        <v>57</v>
      </c>
      <c r="BU462" s="197">
        <v>27</v>
      </c>
      <c r="BV462" s="197">
        <v>27.8</v>
      </c>
      <c r="BW462" s="197">
        <v>16.399999999999999</v>
      </c>
      <c r="BX462" s="197">
        <v>3.9</v>
      </c>
      <c r="BY462" s="197">
        <v>48.9</v>
      </c>
      <c r="BZ462" s="197">
        <v>98.8</v>
      </c>
      <c r="CA462" s="197">
        <v>48.9</v>
      </c>
      <c r="CB462" s="197">
        <v>99.1</v>
      </c>
      <c r="CC462" s="197"/>
      <c r="CD462" s="197"/>
      <c r="CE462" s="197"/>
      <c r="CF462" s="197"/>
      <c r="CG462" s="197"/>
      <c r="CH462" s="197"/>
      <c r="CI462" s="207">
        <v>10</v>
      </c>
      <c r="CJ462" s="207">
        <v>10</v>
      </c>
      <c r="CK462" s="207">
        <v>0</v>
      </c>
    </row>
    <row r="463" spans="1:89" x14ac:dyDescent="0.2">
      <c r="A463" s="196">
        <v>469</v>
      </c>
      <c r="B463" s="197">
        <v>469</v>
      </c>
      <c r="C463" s="197" t="s">
        <v>1347</v>
      </c>
      <c r="D463" s="202" t="s">
        <v>1348</v>
      </c>
      <c r="E463" s="197">
        <v>7</v>
      </c>
      <c r="F463" s="199" t="s">
        <v>110</v>
      </c>
      <c r="G463" s="199" t="s">
        <v>111</v>
      </c>
      <c r="H463" s="197"/>
      <c r="I463" s="200" t="s">
        <v>1752</v>
      </c>
      <c r="J463" s="200" t="s">
        <v>228</v>
      </c>
      <c r="K463" s="200" t="s">
        <v>93</v>
      </c>
      <c r="L463" s="200" t="s">
        <v>96</v>
      </c>
      <c r="M463" s="200" t="s">
        <v>200</v>
      </c>
      <c r="N463" s="200" t="s">
        <v>337</v>
      </c>
      <c r="O463" s="200" t="s">
        <v>337</v>
      </c>
      <c r="P463" s="201">
        <v>44705</v>
      </c>
      <c r="Q463" s="201" t="s">
        <v>88</v>
      </c>
      <c r="R463" s="198" t="s">
        <v>1349</v>
      </c>
      <c r="S463" s="202">
        <v>7</v>
      </c>
      <c r="T463" s="197" t="s">
        <v>90</v>
      </c>
      <c r="U463" s="197">
        <v>120</v>
      </c>
      <c r="V463" s="197">
        <v>21</v>
      </c>
      <c r="W463" s="197">
        <v>14.6</v>
      </c>
      <c r="X463" s="197"/>
      <c r="Y463" s="197"/>
      <c r="Z463" s="203">
        <v>0.89027777777777783</v>
      </c>
      <c r="AA463" s="203">
        <v>0.35486111111111113</v>
      </c>
      <c r="AB463" s="204">
        <v>667</v>
      </c>
      <c r="AC463" s="197">
        <v>625</v>
      </c>
      <c r="AD463" s="197">
        <v>94</v>
      </c>
      <c r="AE463" s="197">
        <v>41.5</v>
      </c>
      <c r="AF463" s="197"/>
      <c r="AG463" s="197">
        <v>2.5</v>
      </c>
      <c r="AH463" s="197">
        <v>209.5</v>
      </c>
      <c r="AI463" s="197">
        <v>6.6</v>
      </c>
      <c r="AJ463" s="197">
        <v>3.5</v>
      </c>
      <c r="AK463" s="197">
        <v>51.2</v>
      </c>
      <c r="AL463" s="197">
        <v>21.7</v>
      </c>
      <c r="AM463" s="197">
        <v>23.6</v>
      </c>
      <c r="AN463" s="197">
        <v>90</v>
      </c>
      <c r="AO463" s="197">
        <v>36</v>
      </c>
      <c r="AP463" s="197">
        <v>3.2</v>
      </c>
      <c r="AQ463" s="197">
        <v>82</v>
      </c>
      <c r="AR463" s="197">
        <v>7.9</v>
      </c>
      <c r="AS463" s="197"/>
      <c r="AT463" s="197"/>
      <c r="AU463" s="197"/>
      <c r="AV463" s="197"/>
      <c r="AW463" s="197">
        <v>6</v>
      </c>
      <c r="AX463" s="197">
        <v>0.6</v>
      </c>
      <c r="AY463" s="197">
        <v>0.4</v>
      </c>
      <c r="AZ463" s="197">
        <v>0</v>
      </c>
      <c r="BA463" s="197">
        <v>2</v>
      </c>
      <c r="BB463" s="197">
        <v>3</v>
      </c>
      <c r="BC463" s="197">
        <v>17</v>
      </c>
      <c r="BD463" s="197">
        <v>22</v>
      </c>
      <c r="BE463" s="197">
        <v>13.1</v>
      </c>
      <c r="BF463" s="197">
        <v>17.3</v>
      </c>
      <c r="BG463" s="197">
        <v>2.1</v>
      </c>
      <c r="BH463" s="197">
        <v>4.9000000000000004</v>
      </c>
      <c r="BI463" s="197">
        <v>1.3</v>
      </c>
      <c r="BJ463" s="197">
        <v>2.5</v>
      </c>
      <c r="BK463" s="197">
        <v>1.5</v>
      </c>
      <c r="BL463" s="197">
        <v>1.8</v>
      </c>
      <c r="BM463" s="197">
        <v>0</v>
      </c>
      <c r="BN463" s="197">
        <v>0</v>
      </c>
      <c r="BO463" s="197">
        <v>59</v>
      </c>
      <c r="BP463" s="197">
        <v>96.6</v>
      </c>
      <c r="BQ463" s="197">
        <v>1.1000000000000001</v>
      </c>
      <c r="BR463" s="197">
        <v>73</v>
      </c>
      <c r="BS463" s="197">
        <v>200</v>
      </c>
      <c r="BT463" s="197">
        <v>53</v>
      </c>
      <c r="BU463" s="197">
        <v>156.30000000000001</v>
      </c>
      <c r="BV463" s="197">
        <v>21.5</v>
      </c>
      <c r="BW463" s="197">
        <v>9.8000000000000007</v>
      </c>
      <c r="BX463" s="197"/>
      <c r="BY463" s="197">
        <v>84.6</v>
      </c>
      <c r="BZ463" s="197">
        <v>91.8</v>
      </c>
      <c r="CA463" s="197">
        <v>84.6</v>
      </c>
      <c r="CB463" s="197">
        <v>100</v>
      </c>
      <c r="CC463" s="197"/>
      <c r="CD463" s="197"/>
      <c r="CE463" s="197" t="s">
        <v>79</v>
      </c>
      <c r="CF463" s="208" t="s">
        <v>1897</v>
      </c>
      <c r="CG463" s="197"/>
      <c r="CH463" s="197"/>
      <c r="CI463" s="207">
        <v>10</v>
      </c>
      <c r="CJ463" s="207">
        <v>10</v>
      </c>
      <c r="CK463" s="207">
        <v>0</v>
      </c>
    </row>
    <row r="464" spans="1:89" x14ac:dyDescent="0.2">
      <c r="A464" s="196">
        <v>470</v>
      </c>
      <c r="B464" s="197">
        <v>470</v>
      </c>
      <c r="C464" s="197" t="s">
        <v>1342</v>
      </c>
      <c r="D464" s="202" t="s">
        <v>1343</v>
      </c>
      <c r="E464" s="197">
        <v>13</v>
      </c>
      <c r="F464" s="199" t="s">
        <v>110</v>
      </c>
      <c r="G464" s="199" t="s">
        <v>111</v>
      </c>
      <c r="H464" s="197"/>
      <c r="I464" s="200" t="s">
        <v>94</v>
      </c>
      <c r="J464" s="200" t="s">
        <v>1752</v>
      </c>
      <c r="K464" s="200" t="s">
        <v>95</v>
      </c>
      <c r="L464" s="200" t="s">
        <v>337</v>
      </c>
      <c r="M464" s="200" t="s">
        <v>337</v>
      </c>
      <c r="N464" s="200" t="s">
        <v>337</v>
      </c>
      <c r="O464" s="200" t="s">
        <v>337</v>
      </c>
      <c r="P464" s="201">
        <v>44712</v>
      </c>
      <c r="Q464" s="201" t="s">
        <v>88</v>
      </c>
      <c r="R464" s="198" t="s">
        <v>1344</v>
      </c>
      <c r="S464" s="202">
        <v>13</v>
      </c>
      <c r="T464" s="197" t="s">
        <v>98</v>
      </c>
      <c r="U464" s="197">
        <v>167</v>
      </c>
      <c r="V464" s="197">
        <v>49</v>
      </c>
      <c r="W464" s="197">
        <v>17.600000000000001</v>
      </c>
      <c r="X464" s="197"/>
      <c r="Y464" s="197"/>
      <c r="Z464" s="203">
        <v>0.9916666666666667</v>
      </c>
      <c r="AA464" s="203">
        <v>0.31805555555555554</v>
      </c>
      <c r="AB464" s="204">
        <v>470</v>
      </c>
      <c r="AC464" s="197">
        <v>449</v>
      </c>
      <c r="AD464" s="197">
        <v>96</v>
      </c>
      <c r="AE464" s="197">
        <v>21</v>
      </c>
      <c r="AF464" s="197"/>
      <c r="AG464" s="197">
        <v>0.4</v>
      </c>
      <c r="AH464" s="197">
        <v>93</v>
      </c>
      <c r="AI464" s="197">
        <v>4.5</v>
      </c>
      <c r="AJ464" s="197">
        <v>6.3</v>
      </c>
      <c r="AK464" s="197">
        <v>61.4</v>
      </c>
      <c r="AL464" s="197">
        <v>23.3</v>
      </c>
      <c r="AM464" s="197">
        <v>9</v>
      </c>
      <c r="AN464" s="197">
        <v>56</v>
      </c>
      <c r="AO464" s="197">
        <v>20</v>
      </c>
      <c r="AP464" s="197">
        <v>2.6</v>
      </c>
      <c r="AQ464" s="197">
        <v>88</v>
      </c>
      <c r="AR464" s="197">
        <v>11.8</v>
      </c>
      <c r="AS464" s="197"/>
      <c r="AT464" s="197"/>
      <c r="AU464" s="197"/>
      <c r="AV464" s="197"/>
      <c r="AW464" s="197">
        <v>1</v>
      </c>
      <c r="AX464" s="197">
        <v>0.1</v>
      </c>
      <c r="AY464" s="197">
        <v>0</v>
      </c>
      <c r="AZ464" s="197">
        <v>2</v>
      </c>
      <c r="BA464" s="197">
        <v>16</v>
      </c>
      <c r="BB464" s="197">
        <v>2</v>
      </c>
      <c r="BC464" s="197">
        <v>52</v>
      </c>
      <c r="BD464" s="197">
        <v>72</v>
      </c>
      <c r="BE464" s="197">
        <v>24.8</v>
      </c>
      <c r="BF464" s="197">
        <v>35.200000000000003</v>
      </c>
      <c r="BG464" s="197">
        <v>9.6</v>
      </c>
      <c r="BH464" s="197">
        <v>10.4</v>
      </c>
      <c r="BI464" s="197">
        <v>9.5</v>
      </c>
      <c r="BJ464" s="197">
        <v>23.8</v>
      </c>
      <c r="BK464" s="197">
        <v>3.8</v>
      </c>
      <c r="BL464" s="197">
        <v>7.9</v>
      </c>
      <c r="BM464" s="197">
        <v>36</v>
      </c>
      <c r="BN464" s="197">
        <v>4.8</v>
      </c>
      <c r="BO464" s="197">
        <v>77</v>
      </c>
      <c r="BP464" s="197">
        <v>96.2</v>
      </c>
      <c r="BQ464" s="197">
        <v>0</v>
      </c>
      <c r="BR464" s="197">
        <v>66</v>
      </c>
      <c r="BS464" s="197">
        <v>107</v>
      </c>
      <c r="BT464" s="197">
        <v>45</v>
      </c>
      <c r="BU464" s="197">
        <v>121.2</v>
      </c>
      <c r="BV464" s="197">
        <v>48.6</v>
      </c>
      <c r="BW464" s="197">
        <v>24.8</v>
      </c>
      <c r="BX464" s="197">
        <v>3.3</v>
      </c>
      <c r="BY464" s="197">
        <v>91.7</v>
      </c>
      <c r="BZ464" s="197">
        <v>99.3</v>
      </c>
      <c r="CA464" s="197">
        <v>91.7</v>
      </c>
      <c r="CB464" s="197">
        <v>100</v>
      </c>
      <c r="CC464" s="197"/>
      <c r="CD464" s="197"/>
      <c r="CE464" s="197"/>
      <c r="CF464" s="197"/>
      <c r="CG464" s="197"/>
      <c r="CH464" s="197"/>
      <c r="CI464" s="207">
        <v>8</v>
      </c>
      <c r="CJ464" s="207">
        <v>10</v>
      </c>
      <c r="CK464" s="207">
        <v>0</v>
      </c>
    </row>
    <row r="465" spans="1:89" x14ac:dyDescent="0.2">
      <c r="A465" s="196">
        <v>471</v>
      </c>
      <c r="B465" s="197">
        <v>471</v>
      </c>
      <c r="C465" s="197" t="s">
        <v>1345</v>
      </c>
      <c r="D465" s="202" t="s">
        <v>847</v>
      </c>
      <c r="E465" s="197">
        <v>8</v>
      </c>
      <c r="F465" s="199" t="s">
        <v>110</v>
      </c>
      <c r="G465" s="199" t="s">
        <v>111</v>
      </c>
      <c r="H465" s="197" t="s">
        <v>1773</v>
      </c>
      <c r="I465" s="200" t="s">
        <v>1772</v>
      </c>
      <c r="J465" s="200" t="s">
        <v>337</v>
      </c>
      <c r="K465" s="200" t="s">
        <v>337</v>
      </c>
      <c r="L465" s="200" t="s">
        <v>337</v>
      </c>
      <c r="M465" s="200" t="s">
        <v>337</v>
      </c>
      <c r="N465" s="200" t="s">
        <v>337</v>
      </c>
      <c r="O465" s="200" t="s">
        <v>337</v>
      </c>
      <c r="P465" s="201">
        <v>44712</v>
      </c>
      <c r="Q465" s="201" t="s">
        <v>88</v>
      </c>
      <c r="R465" s="198" t="s">
        <v>1346</v>
      </c>
      <c r="S465" s="202">
        <v>8</v>
      </c>
      <c r="T465" s="197" t="s">
        <v>98</v>
      </c>
      <c r="U465" s="197">
        <v>137</v>
      </c>
      <c r="V465" s="197">
        <v>36</v>
      </c>
      <c r="W465" s="197">
        <v>19.2</v>
      </c>
      <c r="X465" s="197"/>
      <c r="Y465" s="197"/>
      <c r="Z465" s="203">
        <v>0.85972222222222217</v>
      </c>
      <c r="AA465" s="203">
        <v>0.30694444444444441</v>
      </c>
      <c r="AB465" s="204">
        <v>644.79999999999995</v>
      </c>
      <c r="AC465" s="197">
        <v>435.8</v>
      </c>
      <c r="AD465" s="197">
        <v>68</v>
      </c>
      <c r="AE465" s="197">
        <v>209</v>
      </c>
      <c r="AF465" s="197"/>
      <c r="AG465" s="197">
        <v>39</v>
      </c>
      <c r="AH465" s="197">
        <v>172.5</v>
      </c>
      <c r="AI465" s="197">
        <v>32.4</v>
      </c>
      <c r="AJ465" s="197">
        <v>3.2</v>
      </c>
      <c r="AK465" s="197">
        <v>49.4</v>
      </c>
      <c r="AL465" s="197">
        <v>29.3</v>
      </c>
      <c r="AM465" s="197">
        <v>18.100000000000001</v>
      </c>
      <c r="AN465" s="197">
        <v>45</v>
      </c>
      <c r="AO465" s="197">
        <v>13</v>
      </c>
      <c r="AP465" s="197">
        <v>1.2</v>
      </c>
      <c r="AQ465" s="197">
        <v>100</v>
      </c>
      <c r="AR465" s="197">
        <v>13.8</v>
      </c>
      <c r="AS465" s="197"/>
      <c r="AT465" s="197"/>
      <c r="AU465" s="197"/>
      <c r="AV465" s="197"/>
      <c r="AW465" s="197">
        <v>19</v>
      </c>
      <c r="AX465" s="197">
        <v>2.6</v>
      </c>
      <c r="AY465" s="197">
        <v>2.1</v>
      </c>
      <c r="AZ465" s="197">
        <v>6</v>
      </c>
      <c r="BA465" s="197">
        <v>2</v>
      </c>
      <c r="BB465" s="197">
        <v>10</v>
      </c>
      <c r="BC465" s="197">
        <v>32</v>
      </c>
      <c r="BD465" s="197">
        <v>50</v>
      </c>
      <c r="BE465" s="197">
        <v>12.2</v>
      </c>
      <c r="BF465" s="197">
        <v>16.100000000000001</v>
      </c>
      <c r="BG465" s="197">
        <v>6.9</v>
      </c>
      <c r="BH465" s="197">
        <v>0.8</v>
      </c>
      <c r="BI465" s="197">
        <v>8.1999999999999993</v>
      </c>
      <c r="BJ465" s="197">
        <v>8.6</v>
      </c>
      <c r="BK465" s="197">
        <v>2.8</v>
      </c>
      <c r="BL465" s="197">
        <v>5.4</v>
      </c>
      <c r="BM465" s="197">
        <v>35</v>
      </c>
      <c r="BN465" s="197">
        <v>4.8</v>
      </c>
      <c r="BO465" s="197">
        <v>88</v>
      </c>
      <c r="BP465" s="197">
        <v>96.3</v>
      </c>
      <c r="BQ465" s="197">
        <v>0.1</v>
      </c>
      <c r="BR465" s="197">
        <v>69</v>
      </c>
      <c r="BS465" s="197">
        <v>120</v>
      </c>
      <c r="BT465" s="197">
        <v>53</v>
      </c>
      <c r="BU465" s="197">
        <v>29.9</v>
      </c>
      <c r="BV465" s="197">
        <v>4.0999999999999996</v>
      </c>
      <c r="BW465" s="197">
        <v>6.4</v>
      </c>
      <c r="BX465" s="197">
        <v>5.0999999999999996</v>
      </c>
      <c r="BY465" s="197">
        <v>100</v>
      </c>
      <c r="BZ465" s="197">
        <v>100</v>
      </c>
      <c r="CA465" s="197">
        <v>100</v>
      </c>
      <c r="CB465" s="197">
        <v>100</v>
      </c>
      <c r="CC465" s="197"/>
      <c r="CD465" s="197"/>
      <c r="CE465" s="197"/>
      <c r="CF465" s="197"/>
      <c r="CG465" s="197"/>
      <c r="CH465" s="197"/>
      <c r="CI465" s="207">
        <v>10</v>
      </c>
      <c r="CJ465" s="207">
        <v>10</v>
      </c>
      <c r="CK465" s="207">
        <v>0</v>
      </c>
    </row>
    <row r="466" spans="1:89" x14ac:dyDescent="0.2">
      <c r="A466" s="196">
        <v>472</v>
      </c>
      <c r="B466" s="197">
        <v>472</v>
      </c>
      <c r="C466" s="197" t="s">
        <v>1339</v>
      </c>
      <c r="D466" s="202" t="s">
        <v>1340</v>
      </c>
      <c r="E466" s="197">
        <v>8</v>
      </c>
      <c r="F466" s="199" t="s">
        <v>110</v>
      </c>
      <c r="G466" s="199" t="s">
        <v>111</v>
      </c>
      <c r="H466" s="197"/>
      <c r="I466" s="200" t="s">
        <v>94</v>
      </c>
      <c r="J466" s="200" t="s">
        <v>95</v>
      </c>
      <c r="K466" s="200" t="s">
        <v>87</v>
      </c>
      <c r="L466" s="200" t="s">
        <v>337</v>
      </c>
      <c r="M466" s="200" t="s">
        <v>337</v>
      </c>
      <c r="N466" s="200" t="s">
        <v>337</v>
      </c>
      <c r="O466" s="200" t="s">
        <v>337</v>
      </c>
      <c r="P466" s="201">
        <v>44715</v>
      </c>
      <c r="Q466" s="201" t="s">
        <v>88</v>
      </c>
      <c r="R466" s="198" t="s">
        <v>1341</v>
      </c>
      <c r="S466" s="202">
        <v>8</v>
      </c>
      <c r="T466" s="197" t="s">
        <v>98</v>
      </c>
      <c r="U466" s="197">
        <v>145</v>
      </c>
      <c r="V466" s="197">
        <v>41</v>
      </c>
      <c r="W466" s="197">
        <v>19.5</v>
      </c>
      <c r="X466" s="197"/>
      <c r="Y466" s="197"/>
      <c r="Z466" s="203">
        <v>0.88194444444444453</v>
      </c>
      <c r="AA466" s="203">
        <v>0.33194444444444443</v>
      </c>
      <c r="AB466" s="204">
        <v>642.5</v>
      </c>
      <c r="AC466" s="197">
        <v>584.5</v>
      </c>
      <c r="AD466" s="197">
        <v>91</v>
      </c>
      <c r="AE466" s="197">
        <v>58</v>
      </c>
      <c r="AF466" s="197"/>
      <c r="AG466" s="197">
        <v>5.5</v>
      </c>
      <c r="AH466" s="197">
        <v>172.5</v>
      </c>
      <c r="AI466" s="197">
        <v>9.8000000000000007</v>
      </c>
      <c r="AJ466" s="197">
        <v>4</v>
      </c>
      <c r="AK466" s="197">
        <v>52.4</v>
      </c>
      <c r="AL466" s="197">
        <v>24.5</v>
      </c>
      <c r="AM466" s="197">
        <v>19.100000000000001</v>
      </c>
      <c r="AN466" s="197">
        <v>109</v>
      </c>
      <c r="AO466" s="197">
        <v>52</v>
      </c>
      <c r="AP466" s="197">
        <v>4.9000000000000004</v>
      </c>
      <c r="AQ466" s="197">
        <v>115</v>
      </c>
      <c r="AR466" s="197">
        <v>11.8</v>
      </c>
      <c r="AS466" s="197"/>
      <c r="AT466" s="197"/>
      <c r="AU466" s="197"/>
      <c r="AV466" s="197"/>
      <c r="AW466" s="197">
        <v>13</v>
      </c>
      <c r="AX466" s="197">
        <v>1.3</v>
      </c>
      <c r="AY466" s="197">
        <v>0.8</v>
      </c>
      <c r="AZ466" s="197">
        <v>4</v>
      </c>
      <c r="BA466" s="197">
        <v>0</v>
      </c>
      <c r="BB466" s="197">
        <v>8</v>
      </c>
      <c r="BC466" s="197">
        <v>54</v>
      </c>
      <c r="BD466" s="197">
        <v>66</v>
      </c>
      <c r="BE466" s="197">
        <v>13.7</v>
      </c>
      <c r="BF466" s="197">
        <v>18.600000000000001</v>
      </c>
      <c r="BG466" s="197">
        <v>6.8</v>
      </c>
      <c r="BH466" s="197">
        <v>3.8</v>
      </c>
      <c r="BI466" s="197">
        <v>7.5</v>
      </c>
      <c r="BJ466" s="197">
        <v>13.3</v>
      </c>
      <c r="BK466" s="197">
        <v>2.7</v>
      </c>
      <c r="BL466" s="197">
        <v>4.5999999999999996</v>
      </c>
      <c r="BM466" s="197">
        <v>39</v>
      </c>
      <c r="BN466" s="197">
        <v>4</v>
      </c>
      <c r="BO466" s="197">
        <v>63</v>
      </c>
      <c r="BP466" s="197">
        <v>97</v>
      </c>
      <c r="BQ466" s="197">
        <v>0.4</v>
      </c>
      <c r="BR466" s="197">
        <v>73</v>
      </c>
      <c r="BS466" s="197">
        <v>105</v>
      </c>
      <c r="BT466" s="197">
        <v>31</v>
      </c>
      <c r="BU466" s="197">
        <v>89.4</v>
      </c>
      <c r="BV466" s="197">
        <v>47</v>
      </c>
      <c r="BW466" s="197">
        <v>8.1999999999999993</v>
      </c>
      <c r="BX466" s="197">
        <v>4.0999999999999996</v>
      </c>
      <c r="BY466" s="197">
        <v>93.5</v>
      </c>
      <c r="BZ466" s="197">
        <v>93.5</v>
      </c>
      <c r="CA466" s="197">
        <v>100</v>
      </c>
      <c r="CB466" s="197">
        <v>100</v>
      </c>
      <c r="CC466" s="197"/>
      <c r="CD466" s="197"/>
      <c r="CE466" s="197" t="s">
        <v>79</v>
      </c>
      <c r="CF466" s="197" t="s">
        <v>1887</v>
      </c>
      <c r="CG466" s="197"/>
      <c r="CH466" s="197"/>
      <c r="CI466" s="207">
        <v>8</v>
      </c>
      <c r="CJ466" s="207">
        <v>8</v>
      </c>
      <c r="CK466" s="207">
        <v>5</v>
      </c>
    </row>
    <row r="467" spans="1:89" x14ac:dyDescent="0.2">
      <c r="A467" s="196">
        <v>473</v>
      </c>
      <c r="B467" s="197">
        <v>473</v>
      </c>
      <c r="C467" s="197" t="s">
        <v>1336</v>
      </c>
      <c r="D467" s="202" t="s">
        <v>1337</v>
      </c>
      <c r="E467" s="197">
        <v>10</v>
      </c>
      <c r="F467" s="199" t="s">
        <v>110</v>
      </c>
      <c r="G467" s="199" t="s">
        <v>111</v>
      </c>
      <c r="H467" s="197" t="s">
        <v>1773</v>
      </c>
      <c r="I467" s="200" t="s">
        <v>94</v>
      </c>
      <c r="J467" s="200" t="s">
        <v>96</v>
      </c>
      <c r="K467" s="200" t="s">
        <v>1752</v>
      </c>
      <c r="L467" s="200" t="s">
        <v>87</v>
      </c>
      <c r="M467" s="200" t="s">
        <v>200</v>
      </c>
      <c r="N467" s="200" t="s">
        <v>337</v>
      </c>
      <c r="O467" s="200" t="s">
        <v>337</v>
      </c>
      <c r="P467" s="201">
        <v>44720</v>
      </c>
      <c r="Q467" s="201" t="s">
        <v>88</v>
      </c>
      <c r="R467" s="198" t="s">
        <v>1338</v>
      </c>
      <c r="S467" s="202">
        <v>10</v>
      </c>
      <c r="T467" s="197" t="s">
        <v>90</v>
      </c>
      <c r="U467" s="197">
        <v>144</v>
      </c>
      <c r="V467" s="197">
        <v>28</v>
      </c>
      <c r="W467" s="197">
        <v>13.5</v>
      </c>
      <c r="X467" s="197"/>
      <c r="Y467" s="197"/>
      <c r="Z467" s="203">
        <v>0.8847222222222223</v>
      </c>
      <c r="AA467" s="203">
        <v>0.30277777777777776</v>
      </c>
      <c r="AB467" s="204">
        <v>597.9</v>
      </c>
      <c r="AC467" s="197">
        <v>573.4</v>
      </c>
      <c r="AD467" s="197">
        <v>96</v>
      </c>
      <c r="AE467" s="197">
        <v>24.5</v>
      </c>
      <c r="AF467" s="197"/>
      <c r="AG467" s="197">
        <v>4</v>
      </c>
      <c r="AH467" s="197">
        <v>137.5</v>
      </c>
      <c r="AI467" s="197">
        <v>4.7</v>
      </c>
      <c r="AJ467" s="197">
        <v>2.1</v>
      </c>
      <c r="AK467" s="197">
        <v>45.5</v>
      </c>
      <c r="AL467" s="197">
        <v>32.5</v>
      </c>
      <c r="AM467" s="197">
        <v>19.899999999999999</v>
      </c>
      <c r="AN467" s="197">
        <v>72</v>
      </c>
      <c r="AO467" s="197">
        <v>21</v>
      </c>
      <c r="AP467" s="197">
        <v>2.1</v>
      </c>
      <c r="AQ467" s="197">
        <v>127</v>
      </c>
      <c r="AR467" s="197">
        <v>13.3</v>
      </c>
      <c r="AS467" s="197"/>
      <c r="AT467" s="197"/>
      <c r="AU467" s="197"/>
      <c r="AV467" s="197"/>
      <c r="AW467" s="197">
        <v>21</v>
      </c>
      <c r="AX467" s="197">
        <v>2.2000000000000002</v>
      </c>
      <c r="AY467" s="197">
        <v>1.8</v>
      </c>
      <c r="AZ467" s="197">
        <v>4</v>
      </c>
      <c r="BA467" s="197">
        <v>0</v>
      </c>
      <c r="BB467" s="197">
        <v>7</v>
      </c>
      <c r="BC467" s="197">
        <v>40</v>
      </c>
      <c r="BD467" s="197">
        <v>51</v>
      </c>
      <c r="BE467" s="197">
        <v>14.8</v>
      </c>
      <c r="BF467" s="197">
        <v>21</v>
      </c>
      <c r="BG467" s="197">
        <v>5.3</v>
      </c>
      <c r="BH467" s="197">
        <v>10</v>
      </c>
      <c r="BI467" s="197">
        <v>4.2</v>
      </c>
      <c r="BJ467" s="197">
        <v>6</v>
      </c>
      <c r="BK467" s="197">
        <v>3.9</v>
      </c>
      <c r="BL467" s="197">
        <v>4</v>
      </c>
      <c r="BM467" s="197">
        <v>19</v>
      </c>
      <c r="BN467" s="197">
        <v>2</v>
      </c>
      <c r="BO467" s="197">
        <v>93</v>
      </c>
      <c r="BP467" s="197">
        <v>96.7</v>
      </c>
      <c r="BQ467" s="197">
        <v>0</v>
      </c>
      <c r="BR467" s="197">
        <v>77</v>
      </c>
      <c r="BS467" s="197">
        <v>118</v>
      </c>
      <c r="BT467" s="197">
        <v>55</v>
      </c>
      <c r="BU467" s="197">
        <v>22.1</v>
      </c>
      <c r="BV467" s="197">
        <v>99.5</v>
      </c>
      <c r="BW467" s="197">
        <v>12.4</v>
      </c>
      <c r="BX467" s="197">
        <v>3.4</v>
      </c>
      <c r="BY467" s="197">
        <v>96</v>
      </c>
      <c r="BZ467" s="197">
        <v>99.8</v>
      </c>
      <c r="CA467" s="197">
        <v>96</v>
      </c>
      <c r="CB467" s="197">
        <v>98.1</v>
      </c>
      <c r="CC467" s="197"/>
      <c r="CD467" s="197"/>
      <c r="CE467" s="197"/>
      <c r="CF467" s="197"/>
      <c r="CG467" s="197"/>
      <c r="CH467" s="197"/>
      <c r="CI467" s="207">
        <v>10</v>
      </c>
      <c r="CJ467" s="207">
        <v>10</v>
      </c>
      <c r="CK467" s="207">
        <v>0</v>
      </c>
    </row>
    <row r="468" spans="1:89" x14ac:dyDescent="0.2">
      <c r="A468" s="196">
        <v>474</v>
      </c>
      <c r="B468" s="197">
        <v>474</v>
      </c>
      <c r="C468" s="197" t="s">
        <v>1333</v>
      </c>
      <c r="D468" s="202" t="s">
        <v>1334</v>
      </c>
      <c r="E468" s="197">
        <v>6</v>
      </c>
      <c r="F468" s="199" t="s">
        <v>110</v>
      </c>
      <c r="G468" s="199" t="s">
        <v>111</v>
      </c>
      <c r="H468" s="197"/>
      <c r="I468" s="200" t="s">
        <v>87</v>
      </c>
      <c r="J468" s="200" t="s">
        <v>96</v>
      </c>
      <c r="K468" s="200" t="s">
        <v>337</v>
      </c>
      <c r="L468" s="200" t="s">
        <v>337</v>
      </c>
      <c r="M468" s="200" t="s">
        <v>337</v>
      </c>
      <c r="N468" s="200" t="s">
        <v>337</v>
      </c>
      <c r="O468" s="200" t="s">
        <v>337</v>
      </c>
      <c r="P468" s="201">
        <v>44729</v>
      </c>
      <c r="Q468" s="201" t="s">
        <v>88</v>
      </c>
      <c r="R468" s="198" t="s">
        <v>1335</v>
      </c>
      <c r="S468" s="202">
        <v>6</v>
      </c>
      <c r="T468" s="197" t="s">
        <v>98</v>
      </c>
      <c r="U468" s="197">
        <v>130</v>
      </c>
      <c r="V468" s="197">
        <v>25</v>
      </c>
      <c r="W468" s="197">
        <v>14.8</v>
      </c>
      <c r="X468" s="197"/>
      <c r="Y468" s="197"/>
      <c r="Z468" s="203">
        <v>0.75</v>
      </c>
      <c r="AA468" s="203">
        <v>0.4916666666666667</v>
      </c>
      <c r="AB468" s="204">
        <v>1036.7</v>
      </c>
      <c r="AC468" s="197">
        <v>932</v>
      </c>
      <c r="AD468" s="197">
        <v>90</v>
      </c>
      <c r="AE468" s="197">
        <v>104.5</v>
      </c>
      <c r="AF468" s="197"/>
      <c r="AG468" s="197">
        <v>31</v>
      </c>
      <c r="AH468" s="197">
        <v>337.5</v>
      </c>
      <c r="AI468" s="197">
        <v>12.6</v>
      </c>
      <c r="AJ468" s="197">
        <v>1.8</v>
      </c>
      <c r="AK468" s="197">
        <v>59.1</v>
      </c>
      <c r="AL468" s="197">
        <v>16.600000000000001</v>
      </c>
      <c r="AM468" s="197">
        <v>22.5</v>
      </c>
      <c r="AN468" s="197">
        <v>72</v>
      </c>
      <c r="AO468" s="197">
        <v>22</v>
      </c>
      <c r="AP468" s="197">
        <v>1.3</v>
      </c>
      <c r="AQ468" s="197">
        <v>380</v>
      </c>
      <c r="AR468" s="197">
        <v>24.5</v>
      </c>
      <c r="AS468" s="197"/>
      <c r="AT468" s="197"/>
      <c r="AU468" s="197"/>
      <c r="AV468" s="197"/>
      <c r="AW468" s="197">
        <v>24</v>
      </c>
      <c r="AX468" s="197">
        <v>1.1000000000000001</v>
      </c>
      <c r="AY468" s="197">
        <v>0</v>
      </c>
      <c r="AZ468" s="197">
        <v>9</v>
      </c>
      <c r="BA468" s="197">
        <v>42</v>
      </c>
      <c r="BB468" s="197">
        <v>0</v>
      </c>
      <c r="BC468" s="197">
        <v>87</v>
      </c>
      <c r="BD468" s="197">
        <v>138</v>
      </c>
      <c r="BE468" s="197">
        <v>22</v>
      </c>
      <c r="BF468" s="197">
        <v>29.6</v>
      </c>
      <c r="BG468" s="197">
        <v>8.9</v>
      </c>
      <c r="BH468" s="197">
        <v>6</v>
      </c>
      <c r="BI468" s="197">
        <v>9.6999999999999993</v>
      </c>
      <c r="BJ468" s="197">
        <v>10.8</v>
      </c>
      <c r="BK468" s="197">
        <v>4.5</v>
      </c>
      <c r="BL468" s="197">
        <v>0</v>
      </c>
      <c r="BM468" s="197">
        <v>24</v>
      </c>
      <c r="BN468" s="197">
        <v>1.5</v>
      </c>
      <c r="BO468" s="197">
        <v>76</v>
      </c>
      <c r="BP468" s="197">
        <v>97.6</v>
      </c>
      <c r="BQ468" s="197">
        <v>0</v>
      </c>
      <c r="BR468" s="197">
        <v>70</v>
      </c>
      <c r="BS468" s="197">
        <v>118</v>
      </c>
      <c r="BT468" s="197">
        <v>48</v>
      </c>
      <c r="BU468" s="197">
        <v>72.7</v>
      </c>
      <c r="BV468" s="197">
        <v>61.8</v>
      </c>
      <c r="BW468" s="197">
        <v>6.9</v>
      </c>
      <c r="BX468" s="197">
        <v>3.9</v>
      </c>
      <c r="BY468" s="197">
        <v>76.599999999999994</v>
      </c>
      <c r="BZ468" s="197">
        <v>76.599999999999994</v>
      </c>
      <c r="CA468" s="197">
        <v>77.8</v>
      </c>
      <c r="CB468" s="197">
        <v>86.1</v>
      </c>
      <c r="CC468" s="197"/>
      <c r="CD468" s="197"/>
      <c r="CE468" s="197"/>
      <c r="CF468" s="197"/>
      <c r="CG468" s="197"/>
      <c r="CH468" s="197"/>
      <c r="CI468" s="207" t="s">
        <v>129</v>
      </c>
      <c r="CJ468" s="207" t="s">
        <v>129</v>
      </c>
      <c r="CK468" s="207" t="s">
        <v>129</v>
      </c>
    </row>
    <row r="469" spans="1:89" x14ac:dyDescent="0.2">
      <c r="A469" s="196">
        <v>475</v>
      </c>
      <c r="B469" s="197">
        <v>475</v>
      </c>
      <c r="C469" s="197" t="s">
        <v>1646</v>
      </c>
      <c r="D469" s="202" t="s">
        <v>1647</v>
      </c>
      <c r="E469" s="197">
        <v>3</v>
      </c>
      <c r="F469" s="199" t="s">
        <v>110</v>
      </c>
      <c r="G469" s="199" t="s">
        <v>111</v>
      </c>
      <c r="H469" s="197"/>
      <c r="I469" s="200" t="s">
        <v>96</v>
      </c>
      <c r="J469" s="200" t="s">
        <v>95</v>
      </c>
      <c r="K469" s="200" t="s">
        <v>337</v>
      </c>
      <c r="L469" s="200" t="s">
        <v>337</v>
      </c>
      <c r="M469" s="200" t="s">
        <v>337</v>
      </c>
      <c r="N469" s="200" t="s">
        <v>337</v>
      </c>
      <c r="O469" s="200" t="s">
        <v>337</v>
      </c>
      <c r="P469" s="201">
        <v>44735</v>
      </c>
      <c r="Q469" s="201" t="s">
        <v>88</v>
      </c>
      <c r="R469" s="198" t="s">
        <v>1648</v>
      </c>
      <c r="S469" s="202">
        <v>3</v>
      </c>
      <c r="T469" s="197" t="s">
        <v>98</v>
      </c>
      <c r="U469" s="197">
        <v>93</v>
      </c>
      <c r="V469" s="197"/>
      <c r="W469" s="197"/>
      <c r="X469" s="197"/>
      <c r="Y469" s="197"/>
      <c r="Z469" s="203">
        <v>0.75</v>
      </c>
      <c r="AA469" s="203">
        <v>0.5</v>
      </c>
      <c r="AB469" s="204">
        <v>1029.7</v>
      </c>
      <c r="AC469" s="197">
        <v>883.3</v>
      </c>
      <c r="AD469" s="197">
        <v>86</v>
      </c>
      <c r="AE469" s="197">
        <v>146</v>
      </c>
      <c r="AF469" s="197"/>
      <c r="AG469" s="197">
        <v>49.8</v>
      </c>
      <c r="AH469" s="197">
        <v>514</v>
      </c>
      <c r="AI469" s="197">
        <v>18.100000000000001</v>
      </c>
      <c r="AJ469" s="197">
        <v>1.2</v>
      </c>
      <c r="AK469" s="197">
        <v>40.9</v>
      </c>
      <c r="AL469" s="197">
        <v>27.7</v>
      </c>
      <c r="AM469" s="197">
        <v>30.2</v>
      </c>
      <c r="AN469" s="197">
        <v>71</v>
      </c>
      <c r="AO469" s="197">
        <v>19</v>
      </c>
      <c r="AP469" s="197">
        <v>1.1000000000000001</v>
      </c>
      <c r="AQ469" s="197">
        <v>224</v>
      </c>
      <c r="AR469" s="197">
        <v>15.2</v>
      </c>
      <c r="AS469" s="197"/>
      <c r="AT469" s="197"/>
      <c r="AU469" s="197"/>
      <c r="AV469" s="197"/>
      <c r="AW469" s="197">
        <v>33</v>
      </c>
      <c r="AX469" s="197">
        <v>1.6</v>
      </c>
      <c r="AY469" s="197">
        <v>0</v>
      </c>
      <c r="AZ469" s="197">
        <v>4</v>
      </c>
      <c r="BA469" s="197">
        <v>77</v>
      </c>
      <c r="BB469" s="197">
        <v>0</v>
      </c>
      <c r="BC469" s="197">
        <v>91</v>
      </c>
      <c r="BD469" s="197">
        <v>172</v>
      </c>
      <c r="BE469" s="197">
        <v>22.8</v>
      </c>
      <c r="BF469" s="197">
        <v>28.6</v>
      </c>
      <c r="BG469" s="197">
        <v>11.7</v>
      </c>
      <c r="BH469" s="197">
        <v>7.9</v>
      </c>
      <c r="BI469" s="197">
        <v>13.3</v>
      </c>
      <c r="BJ469" s="197">
        <v>13</v>
      </c>
      <c r="BK469" s="197">
        <v>9.3000000000000007</v>
      </c>
      <c r="BL469" s="197">
        <v>0</v>
      </c>
      <c r="BM469" s="197">
        <v>41</v>
      </c>
      <c r="BN469" s="197">
        <v>2.8</v>
      </c>
      <c r="BO469" s="197">
        <v>79</v>
      </c>
      <c r="BP469" s="197">
        <v>95</v>
      </c>
      <c r="BQ469" s="197">
        <v>0.1</v>
      </c>
      <c r="BR469" s="197">
        <v>94</v>
      </c>
      <c r="BS469" s="197">
        <v>134</v>
      </c>
      <c r="BT469" s="197">
        <v>25</v>
      </c>
      <c r="BU469" s="197">
        <v>20.8</v>
      </c>
      <c r="BV469" s="197">
        <v>74.7</v>
      </c>
      <c r="BW469" s="197">
        <v>4</v>
      </c>
      <c r="BX469" s="197">
        <v>3.5</v>
      </c>
      <c r="BY469" s="197">
        <v>39.4</v>
      </c>
      <c r="BZ469" s="197">
        <v>39.4</v>
      </c>
      <c r="CA469" s="197">
        <v>80.8</v>
      </c>
      <c r="CB469" s="197">
        <v>74.900000000000006</v>
      </c>
      <c r="CC469" s="197"/>
      <c r="CD469" s="197"/>
      <c r="CE469" s="197"/>
      <c r="CF469" s="197"/>
      <c r="CG469" s="197"/>
      <c r="CH469" s="197" t="s">
        <v>1787</v>
      </c>
      <c r="CI469" s="207">
        <v>10</v>
      </c>
      <c r="CJ469" s="207">
        <v>10</v>
      </c>
      <c r="CK469" s="207">
        <v>0</v>
      </c>
    </row>
    <row r="470" spans="1:89" x14ac:dyDescent="0.2">
      <c r="A470" s="196">
        <v>476</v>
      </c>
      <c r="B470" s="197">
        <v>476</v>
      </c>
      <c r="C470" s="197" t="s">
        <v>1559</v>
      </c>
      <c r="D470" s="202" t="s">
        <v>1560</v>
      </c>
      <c r="E470" s="197">
        <v>7</v>
      </c>
      <c r="F470" s="199" t="s">
        <v>110</v>
      </c>
      <c r="G470" s="199" t="s">
        <v>111</v>
      </c>
      <c r="H470" s="197"/>
      <c r="I470" s="200" t="s">
        <v>96</v>
      </c>
      <c r="J470" s="200" t="s">
        <v>1752</v>
      </c>
      <c r="K470" s="200" t="s">
        <v>87</v>
      </c>
      <c r="L470" s="200" t="s">
        <v>337</v>
      </c>
      <c r="M470" s="200" t="s">
        <v>337</v>
      </c>
      <c r="N470" s="200" t="s">
        <v>337</v>
      </c>
      <c r="O470" s="200" t="s">
        <v>337</v>
      </c>
      <c r="P470" s="201">
        <v>44740</v>
      </c>
      <c r="Q470" s="201" t="s">
        <v>88</v>
      </c>
      <c r="R470" s="198" t="s">
        <v>1561</v>
      </c>
      <c r="S470" s="202">
        <v>7</v>
      </c>
      <c r="T470" s="197" t="s">
        <v>98</v>
      </c>
      <c r="U470" s="197">
        <v>119</v>
      </c>
      <c r="V470" s="197">
        <v>20</v>
      </c>
      <c r="W470" s="197">
        <v>14.1</v>
      </c>
      <c r="X470" s="197"/>
      <c r="Y470" s="197"/>
      <c r="Z470" s="203">
        <v>0.89583333333333337</v>
      </c>
      <c r="AA470" s="203">
        <v>0.2951388888888889</v>
      </c>
      <c r="AB470" s="204">
        <v>569</v>
      </c>
      <c r="AC470" s="197">
        <v>548</v>
      </c>
      <c r="AD470" s="197">
        <v>96</v>
      </c>
      <c r="AE470" s="197">
        <v>21</v>
      </c>
      <c r="AF470" s="197"/>
      <c r="AG470" s="197">
        <v>7</v>
      </c>
      <c r="AH470" s="197">
        <v>84</v>
      </c>
      <c r="AI470" s="197">
        <v>4.9000000000000004</v>
      </c>
      <c r="AJ470" s="197">
        <v>5.6</v>
      </c>
      <c r="AK470" s="197">
        <v>52.8</v>
      </c>
      <c r="AL470" s="197">
        <v>19.7</v>
      </c>
      <c r="AM470" s="197">
        <v>21.9</v>
      </c>
      <c r="AN470" s="197">
        <v>76</v>
      </c>
      <c r="AO470" s="197">
        <v>27</v>
      </c>
      <c r="AP470" s="197">
        <v>2.8</v>
      </c>
      <c r="AQ470" s="197">
        <v>150</v>
      </c>
      <c r="AR470" s="197">
        <v>16.399999999999999</v>
      </c>
      <c r="AS470" s="197"/>
      <c r="AT470" s="197"/>
      <c r="AU470" s="197"/>
      <c r="AV470" s="197"/>
      <c r="AW470" s="197">
        <v>60</v>
      </c>
      <c r="AX470" s="197">
        <v>6.6</v>
      </c>
      <c r="AY470" s="197">
        <v>4.9000000000000004</v>
      </c>
      <c r="AZ470" s="197">
        <v>0</v>
      </c>
      <c r="BA470" s="197">
        <v>0</v>
      </c>
      <c r="BB470" s="197">
        <v>0</v>
      </c>
      <c r="BC470" s="197">
        <v>22</v>
      </c>
      <c r="BD470" s="197">
        <v>22</v>
      </c>
      <c r="BE470" s="197"/>
      <c r="BF470" s="197">
        <v>16</v>
      </c>
      <c r="BG470" s="197">
        <v>2.4</v>
      </c>
      <c r="BH470" s="197">
        <v>1</v>
      </c>
      <c r="BI470" s="197">
        <v>2.8</v>
      </c>
      <c r="BJ470" s="197">
        <v>2.8</v>
      </c>
      <c r="BK470" s="197">
        <v>2.2999999999999998</v>
      </c>
      <c r="BL470" s="197">
        <v>2</v>
      </c>
      <c r="BM470" s="197">
        <v>3</v>
      </c>
      <c r="BN470" s="197">
        <v>0.3</v>
      </c>
      <c r="BO470" s="197">
        <v>93</v>
      </c>
      <c r="BP470" s="197">
        <v>96.6</v>
      </c>
      <c r="BQ470" s="197">
        <v>0</v>
      </c>
      <c r="BR470" s="197">
        <v>77</v>
      </c>
      <c r="BS470" s="197">
        <v>121</v>
      </c>
      <c r="BT470" s="197">
        <v>54</v>
      </c>
      <c r="BU470" s="197">
        <v>9.4</v>
      </c>
      <c r="BV470" s="197">
        <v>12.1</v>
      </c>
      <c r="BW470" s="197">
        <v>6.3</v>
      </c>
      <c r="BX470" s="197">
        <v>2.8</v>
      </c>
      <c r="BY470" s="197">
        <v>90.7</v>
      </c>
      <c r="BZ470" s="197">
        <v>99.7</v>
      </c>
      <c r="CA470" s="197">
        <v>90.7</v>
      </c>
      <c r="CB470" s="197">
        <v>100</v>
      </c>
      <c r="CC470" s="197"/>
      <c r="CD470" s="197"/>
      <c r="CE470" s="197"/>
      <c r="CF470" s="197"/>
      <c r="CG470" s="197"/>
      <c r="CH470" s="197"/>
      <c r="CI470" s="207">
        <v>10</v>
      </c>
      <c r="CJ470" s="207">
        <v>10</v>
      </c>
      <c r="CK470" s="207">
        <v>0</v>
      </c>
    </row>
    <row r="471" spans="1:89" x14ac:dyDescent="0.2">
      <c r="A471" s="196">
        <v>477</v>
      </c>
      <c r="B471" s="197">
        <v>477</v>
      </c>
      <c r="C471" s="197" t="s">
        <v>1562</v>
      </c>
      <c r="D471" s="202" t="s">
        <v>1563</v>
      </c>
      <c r="E471" s="197">
        <v>6</v>
      </c>
      <c r="F471" s="199" t="s">
        <v>110</v>
      </c>
      <c r="G471" s="199" t="s">
        <v>111</v>
      </c>
      <c r="H471" s="197"/>
      <c r="I471" s="200" t="s">
        <v>93</v>
      </c>
      <c r="J471" s="200" t="s">
        <v>94</v>
      </c>
      <c r="K471" s="200" t="s">
        <v>95</v>
      </c>
      <c r="L471" s="200" t="s">
        <v>87</v>
      </c>
      <c r="M471" s="200" t="s">
        <v>337</v>
      </c>
      <c r="N471" s="200" t="s">
        <v>337</v>
      </c>
      <c r="O471" s="200" t="s">
        <v>337</v>
      </c>
      <c r="P471" s="201">
        <v>44741</v>
      </c>
      <c r="Q471" s="201" t="s">
        <v>88</v>
      </c>
      <c r="R471" s="198" t="s">
        <v>1564</v>
      </c>
      <c r="S471" s="202">
        <v>6</v>
      </c>
      <c r="T471" s="197" t="s">
        <v>90</v>
      </c>
      <c r="U471" s="197">
        <v>122</v>
      </c>
      <c r="V471" s="197">
        <v>20</v>
      </c>
      <c r="W471" s="197">
        <v>13.4</v>
      </c>
      <c r="X471" s="197"/>
      <c r="Y471" s="197"/>
      <c r="Z471" s="203">
        <v>0.86249999999999993</v>
      </c>
      <c r="AA471" s="203">
        <v>0.3034722222222222</v>
      </c>
      <c r="AB471" s="204">
        <v>629.5</v>
      </c>
      <c r="AC471" s="197">
        <v>539</v>
      </c>
      <c r="AD471" s="197">
        <v>86</v>
      </c>
      <c r="AE471" s="197">
        <v>92.1</v>
      </c>
      <c r="AF471" s="197"/>
      <c r="AG471" s="197">
        <v>3.2</v>
      </c>
      <c r="AH471" s="197">
        <v>96.5</v>
      </c>
      <c r="AI471" s="197">
        <v>15</v>
      </c>
      <c r="AJ471" s="197">
        <v>3.2</v>
      </c>
      <c r="AK471" s="197">
        <v>55.8</v>
      </c>
      <c r="AL471" s="197">
        <v>21.6</v>
      </c>
      <c r="AM471" s="197">
        <v>19.3</v>
      </c>
      <c r="AN471" s="197">
        <v>97</v>
      </c>
      <c r="AO471" s="197">
        <v>47</v>
      </c>
      <c r="AP471" s="197">
        <v>4.5</v>
      </c>
      <c r="AQ471" s="197">
        <v>196</v>
      </c>
      <c r="AR471" s="197">
        <v>21.8</v>
      </c>
      <c r="AS471" s="197"/>
      <c r="AT471" s="197"/>
      <c r="AU471" s="197"/>
      <c r="AV471" s="197"/>
      <c r="AW471" s="197">
        <v>47</v>
      </c>
      <c r="AX471" s="197">
        <v>5.0999999999999996</v>
      </c>
      <c r="AY471" s="197">
        <v>1.4</v>
      </c>
      <c r="AZ471" s="197">
        <v>3</v>
      </c>
      <c r="BA471" s="197">
        <v>0</v>
      </c>
      <c r="BB471" s="197">
        <v>0</v>
      </c>
      <c r="BC471" s="197">
        <v>36</v>
      </c>
      <c r="BD471" s="197">
        <v>39</v>
      </c>
      <c r="BE471" s="197">
        <v>9.8000000000000007</v>
      </c>
      <c r="BF471" s="197">
        <v>23.2</v>
      </c>
      <c r="BG471" s="197">
        <v>4.3</v>
      </c>
      <c r="BH471" s="197">
        <v>1.7</v>
      </c>
      <c r="BI471" s="197">
        <v>5</v>
      </c>
      <c r="BJ471" s="197">
        <v>5.2</v>
      </c>
      <c r="BK471" s="197">
        <v>1.1000000000000001</v>
      </c>
      <c r="BL471" s="197">
        <v>6.5</v>
      </c>
      <c r="BM471" s="197">
        <v>1</v>
      </c>
      <c r="BN471" s="197">
        <v>0.1</v>
      </c>
      <c r="BO471" s="197">
        <v>95</v>
      </c>
      <c r="BP471" s="197">
        <v>96.9</v>
      </c>
      <c r="BQ471" s="197">
        <v>0</v>
      </c>
      <c r="BR471" s="197">
        <v>78</v>
      </c>
      <c r="BS471" s="197">
        <v>149</v>
      </c>
      <c r="BT471" s="197">
        <v>53</v>
      </c>
      <c r="BU471" s="197">
        <v>4.4000000000000004</v>
      </c>
      <c r="BV471" s="197">
        <v>44.4</v>
      </c>
      <c r="BW471" s="197">
        <v>5.9</v>
      </c>
      <c r="BX471" s="197">
        <v>2.5</v>
      </c>
      <c r="BY471" s="197">
        <v>70.5</v>
      </c>
      <c r="BZ471" s="197">
        <v>100</v>
      </c>
      <c r="CA471" s="197">
        <v>70.5</v>
      </c>
      <c r="CB471" s="197">
        <v>100</v>
      </c>
      <c r="CC471" s="197"/>
      <c r="CD471" s="197"/>
      <c r="CE471" s="197"/>
      <c r="CF471" s="197"/>
      <c r="CG471" s="197"/>
      <c r="CH471" s="197"/>
      <c r="CI471" s="207">
        <v>9</v>
      </c>
      <c r="CJ471" s="207">
        <v>10</v>
      </c>
      <c r="CK471" s="207">
        <v>0</v>
      </c>
    </row>
    <row r="472" spans="1:89" x14ac:dyDescent="0.2">
      <c r="A472" s="196">
        <v>478</v>
      </c>
      <c r="B472" s="197">
        <v>478</v>
      </c>
      <c r="C472" s="197" t="s">
        <v>1330</v>
      </c>
      <c r="D472" s="202" t="s">
        <v>1331</v>
      </c>
      <c r="E472" s="197">
        <v>5</v>
      </c>
      <c r="F472" s="199" t="s">
        <v>110</v>
      </c>
      <c r="G472" s="199" t="s">
        <v>111</v>
      </c>
      <c r="H472" s="197"/>
      <c r="I472" s="200" t="s">
        <v>94</v>
      </c>
      <c r="J472" s="200" t="s">
        <v>95</v>
      </c>
      <c r="K472" s="200" t="s">
        <v>337</v>
      </c>
      <c r="L472" s="200" t="s">
        <v>337</v>
      </c>
      <c r="M472" s="200" t="s">
        <v>337</v>
      </c>
      <c r="N472" s="200" t="s">
        <v>337</v>
      </c>
      <c r="O472" s="200" t="s">
        <v>337</v>
      </c>
      <c r="P472" s="201">
        <v>44742</v>
      </c>
      <c r="Q472" s="201" t="s">
        <v>88</v>
      </c>
      <c r="R472" s="198" t="s">
        <v>1332</v>
      </c>
      <c r="S472" s="202">
        <v>5</v>
      </c>
      <c r="T472" s="197" t="s">
        <v>98</v>
      </c>
      <c r="U472" s="197">
        <v>115</v>
      </c>
      <c r="V472" s="197">
        <v>16</v>
      </c>
      <c r="W472" s="197">
        <v>12.1</v>
      </c>
      <c r="X472" s="197"/>
      <c r="Y472" s="197"/>
      <c r="Z472" s="203">
        <v>0.875</v>
      </c>
      <c r="AA472" s="203">
        <v>0.30069444444444443</v>
      </c>
      <c r="AB472" s="204">
        <v>590.5</v>
      </c>
      <c r="AC472" s="197">
        <v>505.5</v>
      </c>
      <c r="AD472" s="197">
        <v>86</v>
      </c>
      <c r="AE472" s="197">
        <v>85</v>
      </c>
      <c r="AF472" s="197"/>
      <c r="AG472" s="197">
        <v>23</v>
      </c>
      <c r="AH472" s="197">
        <v>126.5</v>
      </c>
      <c r="AI472" s="197">
        <v>17.600000000000001</v>
      </c>
      <c r="AJ472" s="197">
        <v>6.8</v>
      </c>
      <c r="AK472" s="197">
        <v>59.2</v>
      </c>
      <c r="AL472" s="197">
        <v>13.4</v>
      </c>
      <c r="AM472" s="197">
        <v>20.6</v>
      </c>
      <c r="AN472" s="197">
        <v>90</v>
      </c>
      <c r="AO472" s="197">
        <v>39</v>
      </c>
      <c r="AP472" s="197">
        <v>4</v>
      </c>
      <c r="AQ472" s="197">
        <v>162</v>
      </c>
      <c r="AR472" s="197">
        <v>19.2</v>
      </c>
      <c r="AS472" s="197"/>
      <c r="AT472" s="197"/>
      <c r="AU472" s="197"/>
      <c r="AV472" s="197"/>
      <c r="AW472" s="197">
        <v>33</v>
      </c>
      <c r="AX472" s="197">
        <v>3.9</v>
      </c>
      <c r="AY472" s="197">
        <v>0.6</v>
      </c>
      <c r="AZ472" s="197">
        <v>3</v>
      </c>
      <c r="BA472" s="197">
        <v>3</v>
      </c>
      <c r="BB472" s="197">
        <v>12</v>
      </c>
      <c r="BC472" s="197">
        <v>148</v>
      </c>
      <c r="BD472" s="197">
        <v>166</v>
      </c>
      <c r="BE472" s="197">
        <v>12.9</v>
      </c>
      <c r="BF472" s="197">
        <v>18.7</v>
      </c>
      <c r="BG472" s="197">
        <v>19.7</v>
      </c>
      <c r="BH472" s="197">
        <v>24.8</v>
      </c>
      <c r="BI472" s="197">
        <v>18.399999999999999</v>
      </c>
      <c r="BJ472" s="197">
        <v>22.3</v>
      </c>
      <c r="BK472" s="197">
        <v>17</v>
      </c>
      <c r="BL472" s="197">
        <v>12.2</v>
      </c>
      <c r="BM472" s="197">
        <v>109</v>
      </c>
      <c r="BN472" s="197">
        <v>12.8</v>
      </c>
      <c r="BO472" s="197">
        <v>87</v>
      </c>
      <c r="BP472" s="197">
        <v>95.4</v>
      </c>
      <c r="BQ472" s="197">
        <v>0.2</v>
      </c>
      <c r="BR472" s="197">
        <v>98</v>
      </c>
      <c r="BS472" s="197">
        <v>136</v>
      </c>
      <c r="BT472" s="197">
        <v>67</v>
      </c>
      <c r="BU472" s="197">
        <v>261.3</v>
      </c>
      <c r="BV472" s="197">
        <v>50.6</v>
      </c>
      <c r="BW472" s="197">
        <v>2.9</v>
      </c>
      <c r="BX472" s="197">
        <v>3.9</v>
      </c>
      <c r="BY472" s="197">
        <v>45.5</v>
      </c>
      <c r="BZ472" s="197">
        <v>97</v>
      </c>
      <c r="CA472" s="197">
        <v>45.5</v>
      </c>
      <c r="CB472" s="197">
        <v>98.9</v>
      </c>
      <c r="CC472" s="197"/>
      <c r="CD472" s="197"/>
      <c r="CE472" s="197"/>
      <c r="CF472" s="197"/>
      <c r="CG472" s="197"/>
      <c r="CH472" s="197"/>
      <c r="CI472" s="207">
        <v>10</v>
      </c>
      <c r="CJ472" s="207">
        <v>10</v>
      </c>
      <c r="CK472" s="207">
        <v>0</v>
      </c>
    </row>
    <row r="473" spans="1:89" x14ac:dyDescent="0.2">
      <c r="A473" s="196">
        <v>479</v>
      </c>
      <c r="B473" s="197">
        <v>479</v>
      </c>
      <c r="C473" s="197" t="s">
        <v>1689</v>
      </c>
      <c r="D473" s="202" t="s">
        <v>1690</v>
      </c>
      <c r="E473" s="197">
        <v>13</v>
      </c>
      <c r="F473" s="199" t="s">
        <v>110</v>
      </c>
      <c r="G473" s="199" t="s">
        <v>111</v>
      </c>
      <c r="H473" s="197" t="s">
        <v>1784</v>
      </c>
      <c r="I473" s="200" t="s">
        <v>1772</v>
      </c>
      <c r="J473" s="200" t="s">
        <v>337</v>
      </c>
      <c r="K473" s="200" t="s">
        <v>337</v>
      </c>
      <c r="L473" s="200" t="s">
        <v>337</v>
      </c>
      <c r="M473" s="200" t="s">
        <v>337</v>
      </c>
      <c r="N473" s="200" t="s">
        <v>337</v>
      </c>
      <c r="O473" s="200" t="s">
        <v>337</v>
      </c>
      <c r="P473" s="201">
        <v>44743</v>
      </c>
      <c r="Q473" s="201" t="s">
        <v>88</v>
      </c>
      <c r="R473" s="197" t="s">
        <v>1691</v>
      </c>
      <c r="S473" s="202">
        <v>13</v>
      </c>
      <c r="T473" s="197" t="s">
        <v>90</v>
      </c>
      <c r="U473" s="197">
        <v>163</v>
      </c>
      <c r="V473" s="197">
        <v>43</v>
      </c>
      <c r="W473" s="197">
        <v>16.2</v>
      </c>
      <c r="X473" s="197"/>
      <c r="Y473" s="197"/>
      <c r="Z473" s="203">
        <v>0.89097222222222217</v>
      </c>
      <c r="AA473" s="203">
        <v>0.30555555555555552</v>
      </c>
      <c r="AB473" s="204">
        <v>573.5</v>
      </c>
      <c r="AC473" s="197">
        <v>539</v>
      </c>
      <c r="AD473" s="197">
        <v>94</v>
      </c>
      <c r="AE473" s="197">
        <v>34.5</v>
      </c>
      <c r="AF473" s="197"/>
      <c r="AG473" s="197">
        <v>24</v>
      </c>
      <c r="AH473" s="197">
        <v>186.5</v>
      </c>
      <c r="AI473" s="197">
        <v>9.8000000000000007</v>
      </c>
      <c r="AJ473" s="197">
        <v>3.8</v>
      </c>
      <c r="AK473" s="197">
        <v>56.7</v>
      </c>
      <c r="AL473" s="197">
        <v>18.2</v>
      </c>
      <c r="AM473" s="197">
        <v>21.3</v>
      </c>
      <c r="AN473" s="197">
        <v>77</v>
      </c>
      <c r="AO473" s="197">
        <v>21</v>
      </c>
      <c r="AP473" s="197">
        <v>2.2000000000000002</v>
      </c>
      <c r="AQ473" s="197">
        <v>118</v>
      </c>
      <c r="AR473" s="197">
        <v>13.1</v>
      </c>
      <c r="AS473" s="197"/>
      <c r="AT473" s="197"/>
      <c r="AU473" s="197"/>
      <c r="AV473" s="197"/>
      <c r="AW473" s="197">
        <v>325</v>
      </c>
      <c r="AX473" s="197">
        <v>36.1</v>
      </c>
      <c r="AY473" s="197">
        <v>2</v>
      </c>
      <c r="AZ473" s="197">
        <v>0</v>
      </c>
      <c r="BA473" s="197">
        <v>0</v>
      </c>
      <c r="BB473" s="197">
        <v>0</v>
      </c>
      <c r="BC473" s="197">
        <v>11</v>
      </c>
      <c r="BD473" s="197">
        <v>11</v>
      </c>
      <c r="BE473" s="197"/>
      <c r="BF473" s="197">
        <v>18.3</v>
      </c>
      <c r="BG473" s="197">
        <v>1.2</v>
      </c>
      <c r="BH473" s="197">
        <v>1.6</v>
      </c>
      <c r="BI473" s="197">
        <v>1.1000000000000001</v>
      </c>
      <c r="BJ473" s="197">
        <v>1.7</v>
      </c>
      <c r="BK473" s="197">
        <v>1.2</v>
      </c>
      <c r="BL473" s="197">
        <v>1.2</v>
      </c>
      <c r="BM473" s="197">
        <v>4</v>
      </c>
      <c r="BN473" s="197">
        <v>0.4</v>
      </c>
      <c r="BO473" s="197">
        <v>93</v>
      </c>
      <c r="BP473" s="197">
        <v>96.2</v>
      </c>
      <c r="BQ473" s="197">
        <v>0</v>
      </c>
      <c r="BR473" s="197">
        <v>63</v>
      </c>
      <c r="BS473" s="197">
        <v>102</v>
      </c>
      <c r="BT473" s="197">
        <v>50</v>
      </c>
      <c r="BU473" s="197">
        <v>0.2</v>
      </c>
      <c r="BV473" s="197">
        <v>66.7</v>
      </c>
      <c r="BW473" s="197">
        <v>9.6999999999999993</v>
      </c>
      <c r="BX473" s="197">
        <v>2.8</v>
      </c>
      <c r="BY473" s="197">
        <v>95.1</v>
      </c>
      <c r="BZ473" s="197">
        <v>99.6</v>
      </c>
      <c r="CA473" s="197">
        <v>95.1</v>
      </c>
      <c r="CB473" s="197">
        <v>98.5</v>
      </c>
      <c r="CC473" s="197"/>
      <c r="CD473" s="197"/>
      <c r="CE473" s="197"/>
      <c r="CF473" s="197"/>
      <c r="CG473" s="197"/>
      <c r="CH473" s="197"/>
      <c r="CI473" s="207">
        <v>8.5</v>
      </c>
      <c r="CJ473" s="207">
        <v>9</v>
      </c>
      <c r="CK473" s="207">
        <v>0</v>
      </c>
    </row>
    <row r="474" spans="1:89" x14ac:dyDescent="0.2">
      <c r="A474" s="196">
        <v>480</v>
      </c>
      <c r="B474" s="197">
        <v>480</v>
      </c>
      <c r="C474" s="197" t="s">
        <v>1327</v>
      </c>
      <c r="D474" s="202" t="s">
        <v>1328</v>
      </c>
      <c r="E474" s="197">
        <v>6</v>
      </c>
      <c r="F474" s="199" t="s">
        <v>110</v>
      </c>
      <c r="G474" s="199" t="s">
        <v>111</v>
      </c>
      <c r="H474" s="197" t="s">
        <v>1782</v>
      </c>
      <c r="I474" s="200" t="s">
        <v>94</v>
      </c>
      <c r="J474" s="200" t="s">
        <v>96</v>
      </c>
      <c r="K474" s="200" t="s">
        <v>93</v>
      </c>
      <c r="L474" s="200" t="s">
        <v>95</v>
      </c>
      <c r="M474" s="200" t="s">
        <v>337</v>
      </c>
      <c r="N474" s="200" t="s">
        <v>337</v>
      </c>
      <c r="O474" s="200" t="s">
        <v>337</v>
      </c>
      <c r="P474" s="201">
        <v>44747</v>
      </c>
      <c r="Q474" s="201" t="s">
        <v>88</v>
      </c>
      <c r="R474" s="198" t="s">
        <v>1329</v>
      </c>
      <c r="S474" s="202">
        <v>6</v>
      </c>
      <c r="T474" s="197" t="s">
        <v>98</v>
      </c>
      <c r="U474" s="197">
        <v>124</v>
      </c>
      <c r="V474" s="197">
        <v>19</v>
      </c>
      <c r="W474" s="197">
        <v>12.4</v>
      </c>
      <c r="X474" s="197"/>
      <c r="Y474" s="197"/>
      <c r="Z474" s="203">
        <v>0.875</v>
      </c>
      <c r="AA474" s="203">
        <v>0.28611111111111115</v>
      </c>
      <c r="AB474" s="204">
        <v>580</v>
      </c>
      <c r="AC474" s="197">
        <v>545</v>
      </c>
      <c r="AD474" s="197">
        <v>94</v>
      </c>
      <c r="AE474" s="197">
        <v>35</v>
      </c>
      <c r="AF474" s="197"/>
      <c r="AG474" s="197">
        <v>12</v>
      </c>
      <c r="AH474" s="197">
        <v>188</v>
      </c>
      <c r="AI474" s="197">
        <v>7.9</v>
      </c>
      <c r="AJ474" s="197">
        <v>2.8</v>
      </c>
      <c r="AK474" s="197">
        <v>57.1</v>
      </c>
      <c r="AL474" s="197">
        <v>17.899999999999999</v>
      </c>
      <c r="AM474" s="197">
        <v>22.3</v>
      </c>
      <c r="AN474" s="197">
        <v>76</v>
      </c>
      <c r="AO474" s="197">
        <v>27</v>
      </c>
      <c r="AP474" s="197">
        <v>2.8</v>
      </c>
      <c r="AQ474" s="197">
        <v>76</v>
      </c>
      <c r="AR474" s="197">
        <v>8.4</v>
      </c>
      <c r="AS474" s="197"/>
      <c r="AT474" s="197"/>
      <c r="AU474" s="197"/>
      <c r="AV474" s="197"/>
      <c r="AW474" s="197">
        <v>27</v>
      </c>
      <c r="AX474" s="197">
        <v>3</v>
      </c>
      <c r="AY474" s="197">
        <v>0.9</v>
      </c>
      <c r="AZ474" s="197">
        <v>4</v>
      </c>
      <c r="BA474" s="197">
        <v>1</v>
      </c>
      <c r="BB474" s="197">
        <v>5</v>
      </c>
      <c r="BC474" s="197">
        <v>19</v>
      </c>
      <c r="BD474" s="197">
        <v>29</v>
      </c>
      <c r="BE474" s="197">
        <v>14.3</v>
      </c>
      <c r="BF474" s="197">
        <v>17.100000000000001</v>
      </c>
      <c r="BG474" s="197">
        <v>3.2</v>
      </c>
      <c r="BH474" s="197">
        <v>5.4</v>
      </c>
      <c r="BI474" s="197">
        <v>2.6</v>
      </c>
      <c r="BJ474" s="197">
        <v>2.7</v>
      </c>
      <c r="BK474" s="197">
        <v>3.6</v>
      </c>
      <c r="BL474" s="197">
        <v>2.8</v>
      </c>
      <c r="BM474" s="197">
        <v>8</v>
      </c>
      <c r="BN474" s="197">
        <v>0.9</v>
      </c>
      <c r="BO474" s="197">
        <v>92</v>
      </c>
      <c r="BP474" s="197">
        <v>97.5</v>
      </c>
      <c r="BQ474" s="197">
        <v>0</v>
      </c>
      <c r="BR474" s="197">
        <v>77</v>
      </c>
      <c r="BS474" s="197">
        <v>112</v>
      </c>
      <c r="BT474" s="197">
        <v>58</v>
      </c>
      <c r="BU474" s="197">
        <v>169.7</v>
      </c>
      <c r="BV474" s="197">
        <v>23.7</v>
      </c>
      <c r="BW474" s="197">
        <v>7.7</v>
      </c>
      <c r="BX474" s="197">
        <v>4</v>
      </c>
      <c r="BY474" s="197">
        <v>76.5</v>
      </c>
      <c r="BZ474" s="197">
        <v>98.5</v>
      </c>
      <c r="CA474" s="197">
        <v>76.5</v>
      </c>
      <c r="CB474" s="197">
        <v>100</v>
      </c>
      <c r="CC474" s="197"/>
      <c r="CD474" s="197"/>
      <c r="CE474" s="197"/>
      <c r="CF474" s="197"/>
      <c r="CG474" s="197"/>
      <c r="CH474" s="197"/>
      <c r="CI474" s="207">
        <v>10</v>
      </c>
      <c r="CJ474" s="207">
        <v>10</v>
      </c>
      <c r="CK474" s="207">
        <v>0</v>
      </c>
    </row>
    <row r="475" spans="1:89" x14ac:dyDescent="0.2">
      <c r="A475" s="196">
        <v>481</v>
      </c>
      <c r="B475" s="197">
        <v>481</v>
      </c>
      <c r="C475" s="197" t="s">
        <v>1324</v>
      </c>
      <c r="D475" s="202" t="s">
        <v>1325</v>
      </c>
      <c r="E475" s="197">
        <v>7</v>
      </c>
      <c r="F475" s="199" t="s">
        <v>110</v>
      </c>
      <c r="G475" s="199" t="s">
        <v>111</v>
      </c>
      <c r="H475" s="197" t="s">
        <v>1788</v>
      </c>
      <c r="I475" s="200" t="s">
        <v>94</v>
      </c>
      <c r="J475" s="200" t="s">
        <v>1752</v>
      </c>
      <c r="K475" s="200" t="s">
        <v>95</v>
      </c>
      <c r="L475" s="200" t="s">
        <v>337</v>
      </c>
      <c r="M475" s="200" t="s">
        <v>337</v>
      </c>
      <c r="N475" s="200" t="s">
        <v>337</v>
      </c>
      <c r="O475" s="200" t="s">
        <v>337</v>
      </c>
      <c r="P475" s="201">
        <v>44747</v>
      </c>
      <c r="Q475" s="201" t="s">
        <v>88</v>
      </c>
      <c r="R475" s="198" t="s">
        <v>1326</v>
      </c>
      <c r="S475" s="202">
        <v>7</v>
      </c>
      <c r="T475" s="197" t="s">
        <v>98</v>
      </c>
      <c r="U475" s="197">
        <v>130</v>
      </c>
      <c r="V475" s="197">
        <v>31</v>
      </c>
      <c r="W475" s="197">
        <v>18.3</v>
      </c>
      <c r="X475" s="197"/>
      <c r="Y475" s="197"/>
      <c r="Z475" s="203">
        <v>0.8125</v>
      </c>
      <c r="AA475" s="203">
        <v>0.38750000000000001</v>
      </c>
      <c r="AB475" s="204">
        <v>825.4</v>
      </c>
      <c r="AC475" s="197">
        <v>655.9</v>
      </c>
      <c r="AD475" s="197">
        <v>79</v>
      </c>
      <c r="AE475" s="197">
        <v>169.5</v>
      </c>
      <c r="AF475" s="197"/>
      <c r="AG475" s="197">
        <v>3.5</v>
      </c>
      <c r="AH475" s="197">
        <v>239</v>
      </c>
      <c r="AI475" s="197">
        <v>20.8</v>
      </c>
      <c r="AJ475" s="197">
        <v>1.8</v>
      </c>
      <c r="AK475" s="197">
        <v>55.7</v>
      </c>
      <c r="AL475" s="197">
        <v>21</v>
      </c>
      <c r="AM475" s="197">
        <v>21.6</v>
      </c>
      <c r="AN475" s="197">
        <v>55</v>
      </c>
      <c r="AO475" s="197">
        <v>13</v>
      </c>
      <c r="AP475" s="197">
        <v>0.9</v>
      </c>
      <c r="AQ475" s="197">
        <v>113</v>
      </c>
      <c r="AR475" s="197">
        <v>10.3</v>
      </c>
      <c r="AS475" s="197"/>
      <c r="AT475" s="197"/>
      <c r="AU475" s="197"/>
      <c r="AV475" s="197"/>
      <c r="AW475" s="197">
        <v>17</v>
      </c>
      <c r="AX475" s="197">
        <v>0.7</v>
      </c>
      <c r="AY475" s="197">
        <v>0</v>
      </c>
      <c r="AZ475" s="197">
        <v>2</v>
      </c>
      <c r="BA475" s="197">
        <v>38</v>
      </c>
      <c r="BB475" s="197">
        <v>0</v>
      </c>
      <c r="BC475" s="197">
        <v>58</v>
      </c>
      <c r="BD475" s="197">
        <v>98</v>
      </c>
      <c r="BE475" s="197">
        <v>15.6</v>
      </c>
      <c r="BF475" s="197">
        <v>23.5</v>
      </c>
      <c r="BG475" s="197">
        <v>9</v>
      </c>
      <c r="BH475" s="197">
        <v>6.8</v>
      </c>
      <c r="BI475" s="197">
        <v>9.6</v>
      </c>
      <c r="BJ475" s="197">
        <v>8.1999999999999993</v>
      </c>
      <c r="BK475" s="197">
        <v>8.1</v>
      </c>
      <c r="BL475" s="197">
        <v>0</v>
      </c>
      <c r="BM475" s="197">
        <v>67</v>
      </c>
      <c r="BN475" s="197">
        <v>6.1</v>
      </c>
      <c r="BO475" s="197">
        <v>61</v>
      </c>
      <c r="BP475" s="197">
        <v>93.9</v>
      </c>
      <c r="BQ475" s="197">
        <v>4.0999999999999996</v>
      </c>
      <c r="BR475" s="197">
        <v>77</v>
      </c>
      <c r="BS475" s="197">
        <v>175</v>
      </c>
      <c r="BT475" s="197">
        <v>22</v>
      </c>
      <c r="BU475" s="197">
        <v>39.1</v>
      </c>
      <c r="BV475" s="197">
        <v>67</v>
      </c>
      <c r="BW475" s="197">
        <v>11.5</v>
      </c>
      <c r="BX475" s="197">
        <v>3.4</v>
      </c>
      <c r="BY475" s="197">
        <v>68.400000000000006</v>
      </c>
      <c r="BZ475" s="197">
        <v>68.400000000000006</v>
      </c>
      <c r="CA475" s="197">
        <v>86.4</v>
      </c>
      <c r="CB475" s="197">
        <v>92.3</v>
      </c>
      <c r="CC475" s="197"/>
      <c r="CD475" s="197" t="s">
        <v>78</v>
      </c>
      <c r="CE475" s="197" t="s">
        <v>79</v>
      </c>
      <c r="CF475" s="197" t="s">
        <v>1888</v>
      </c>
      <c r="CG475" s="197"/>
      <c r="CH475" s="197"/>
      <c r="CI475" s="207">
        <v>10</v>
      </c>
      <c r="CJ475" s="207">
        <v>10</v>
      </c>
      <c r="CK475" s="207">
        <v>2</v>
      </c>
    </row>
    <row r="476" spans="1:89" x14ac:dyDescent="0.2">
      <c r="A476" s="196">
        <v>482</v>
      </c>
      <c r="B476" s="197">
        <v>482</v>
      </c>
      <c r="C476" s="197" t="s">
        <v>1321</v>
      </c>
      <c r="D476" s="202" t="s">
        <v>1322</v>
      </c>
      <c r="E476" s="197">
        <v>6</v>
      </c>
      <c r="F476" s="199" t="s">
        <v>110</v>
      </c>
      <c r="G476" s="199" t="s">
        <v>111</v>
      </c>
      <c r="H476" s="197" t="s">
        <v>1788</v>
      </c>
      <c r="I476" s="200" t="s">
        <v>96</v>
      </c>
      <c r="J476" s="200" t="s">
        <v>95</v>
      </c>
      <c r="K476" s="200" t="s">
        <v>93</v>
      </c>
      <c r="L476" s="200" t="s">
        <v>337</v>
      </c>
      <c r="M476" s="200" t="s">
        <v>337</v>
      </c>
      <c r="N476" s="200" t="s">
        <v>337</v>
      </c>
      <c r="O476" s="200" t="s">
        <v>337</v>
      </c>
      <c r="P476" s="201">
        <v>44748</v>
      </c>
      <c r="Q476" s="201" t="s">
        <v>88</v>
      </c>
      <c r="R476" s="198" t="s">
        <v>1323</v>
      </c>
      <c r="S476" s="202">
        <v>6</v>
      </c>
      <c r="T476" s="197" t="s">
        <v>98</v>
      </c>
      <c r="U476" s="197">
        <v>119</v>
      </c>
      <c r="V476" s="197">
        <v>21</v>
      </c>
      <c r="W476" s="197">
        <v>14.8</v>
      </c>
      <c r="X476" s="197"/>
      <c r="Y476" s="197"/>
      <c r="Z476" s="203">
        <v>0.85416666666666663</v>
      </c>
      <c r="AA476" s="203">
        <v>0.29375000000000001</v>
      </c>
      <c r="AB476" s="204">
        <v>621.5</v>
      </c>
      <c r="AC476" s="197">
        <v>516.5</v>
      </c>
      <c r="AD476" s="197">
        <v>83</v>
      </c>
      <c r="AE476" s="197">
        <v>105.5</v>
      </c>
      <c r="AF476" s="197"/>
      <c r="AG476" s="197">
        <v>11.9</v>
      </c>
      <c r="AH476" s="197">
        <v>239</v>
      </c>
      <c r="AI476" s="197">
        <v>18.5</v>
      </c>
      <c r="AJ476" s="197">
        <v>2.9</v>
      </c>
      <c r="AK476" s="197">
        <v>58.1</v>
      </c>
      <c r="AL476" s="197">
        <v>22.6</v>
      </c>
      <c r="AM476" s="197">
        <v>16.5</v>
      </c>
      <c r="AN476" s="197">
        <v>71</v>
      </c>
      <c r="AO476" s="197">
        <v>32</v>
      </c>
      <c r="AP476" s="197">
        <v>3.1</v>
      </c>
      <c r="AQ476" s="197">
        <v>99</v>
      </c>
      <c r="AR476" s="197">
        <v>11.5</v>
      </c>
      <c r="AS476" s="197"/>
      <c r="AT476" s="197"/>
      <c r="AU476" s="197"/>
      <c r="AV476" s="197"/>
      <c r="AW476" s="197">
        <v>93</v>
      </c>
      <c r="AX476" s="197">
        <v>10.8</v>
      </c>
      <c r="AY476" s="197">
        <v>3.6</v>
      </c>
      <c r="AZ476" s="197">
        <v>9</v>
      </c>
      <c r="BA476" s="197">
        <v>1</v>
      </c>
      <c r="BB476" s="197">
        <v>0</v>
      </c>
      <c r="BC476" s="197">
        <v>14</v>
      </c>
      <c r="BD476" s="197">
        <v>24</v>
      </c>
      <c r="BE476" s="197">
        <v>10.1</v>
      </c>
      <c r="BF476" s="197">
        <v>27.1</v>
      </c>
      <c r="BG476" s="197">
        <v>2.8</v>
      </c>
      <c r="BH476" s="197">
        <v>2.8</v>
      </c>
      <c r="BI476" s="197">
        <v>2.8</v>
      </c>
      <c r="BJ476" s="197">
        <v>4.4000000000000004</v>
      </c>
      <c r="BK476" s="197">
        <v>2.2999999999999998</v>
      </c>
      <c r="BL476" s="197">
        <v>2.8</v>
      </c>
      <c r="BM476" s="197">
        <v>13</v>
      </c>
      <c r="BN476" s="197">
        <v>1.5</v>
      </c>
      <c r="BO476" s="197">
        <v>92</v>
      </c>
      <c r="BP476" s="197">
        <v>96.3</v>
      </c>
      <c r="BQ476" s="197">
        <v>0</v>
      </c>
      <c r="BR476" s="197">
        <v>69</v>
      </c>
      <c r="BS476" s="197">
        <v>115</v>
      </c>
      <c r="BT476" s="197">
        <v>51</v>
      </c>
      <c r="BU476" s="197">
        <v>43.7</v>
      </c>
      <c r="BV476" s="197">
        <v>72.599999999999994</v>
      </c>
      <c r="BW476" s="197">
        <v>11.9</v>
      </c>
      <c r="BX476" s="197">
        <v>2.9</v>
      </c>
      <c r="BY476" s="197">
        <v>92.6</v>
      </c>
      <c r="BZ476" s="197">
        <v>99.3</v>
      </c>
      <c r="CA476" s="197">
        <v>92.6</v>
      </c>
      <c r="CB476" s="197">
        <v>99.4</v>
      </c>
      <c r="CC476" s="197"/>
      <c r="CD476" s="197"/>
      <c r="CE476" s="197"/>
      <c r="CF476" s="197"/>
      <c r="CG476" s="197"/>
      <c r="CH476" s="197"/>
      <c r="CI476" s="207">
        <v>10</v>
      </c>
      <c r="CJ476" s="207">
        <v>10</v>
      </c>
      <c r="CK476" s="207">
        <v>0</v>
      </c>
    </row>
    <row r="477" spans="1:89" x14ac:dyDescent="0.2">
      <c r="A477" s="196">
        <v>483</v>
      </c>
      <c r="B477" s="197">
        <v>483</v>
      </c>
      <c r="C477" s="197" t="s">
        <v>1318</v>
      </c>
      <c r="D477" s="202" t="s">
        <v>1319</v>
      </c>
      <c r="E477" s="197">
        <v>10</v>
      </c>
      <c r="F477" s="199" t="s">
        <v>110</v>
      </c>
      <c r="G477" s="199" t="s">
        <v>111</v>
      </c>
      <c r="H477" s="197" t="s">
        <v>1786</v>
      </c>
      <c r="I477" s="200" t="s">
        <v>1752</v>
      </c>
      <c r="J477" s="200" t="s">
        <v>93</v>
      </c>
      <c r="K477" s="200" t="s">
        <v>96</v>
      </c>
      <c r="L477" s="200" t="s">
        <v>87</v>
      </c>
      <c r="M477" s="200" t="s">
        <v>337</v>
      </c>
      <c r="N477" s="200" t="s">
        <v>337</v>
      </c>
      <c r="O477" s="200" t="s">
        <v>337</v>
      </c>
      <c r="P477" s="201">
        <v>44748</v>
      </c>
      <c r="Q477" s="201" t="s">
        <v>88</v>
      </c>
      <c r="R477" s="198" t="s">
        <v>1320</v>
      </c>
      <c r="S477" s="202">
        <v>10</v>
      </c>
      <c r="T477" s="197" t="s">
        <v>98</v>
      </c>
      <c r="U477" s="197">
        <v>150</v>
      </c>
      <c r="V477" s="197">
        <v>44</v>
      </c>
      <c r="W477" s="197">
        <v>19.600000000000001</v>
      </c>
      <c r="X477" s="197"/>
      <c r="Y477" s="197"/>
      <c r="Z477" s="203">
        <v>0.89583333333333337</v>
      </c>
      <c r="AA477" s="203">
        <v>0.30694444444444441</v>
      </c>
      <c r="AB477" s="204">
        <v>572.20000000000005</v>
      </c>
      <c r="AC477" s="197">
        <v>524</v>
      </c>
      <c r="AD477" s="197">
        <v>92</v>
      </c>
      <c r="AE477" s="197">
        <v>48.2</v>
      </c>
      <c r="AF477" s="197"/>
      <c r="AG477" s="197">
        <v>19.600000000000001</v>
      </c>
      <c r="AH477" s="197">
        <v>51.5</v>
      </c>
      <c r="AI477" s="197">
        <v>11.5</v>
      </c>
      <c r="AJ477" s="197">
        <v>4.5999999999999996</v>
      </c>
      <c r="AK477" s="197">
        <v>50.1</v>
      </c>
      <c r="AL477" s="197">
        <v>21.4</v>
      </c>
      <c r="AM477" s="197">
        <v>24</v>
      </c>
      <c r="AN477" s="197">
        <v>94</v>
      </c>
      <c r="AO477" s="197">
        <v>46</v>
      </c>
      <c r="AP477" s="197">
        <v>4.8</v>
      </c>
      <c r="AQ477" s="197">
        <v>68</v>
      </c>
      <c r="AR477" s="197">
        <v>7.8</v>
      </c>
      <c r="AS477" s="197"/>
      <c r="AT477" s="197"/>
      <c r="AU477" s="197"/>
      <c r="AV477" s="197"/>
      <c r="AW477" s="197">
        <v>0</v>
      </c>
      <c r="AX477" s="197">
        <v>0</v>
      </c>
      <c r="AY477" s="197">
        <v>0.3</v>
      </c>
      <c r="AZ477" s="197">
        <v>2</v>
      </c>
      <c r="BA477" s="197">
        <v>2</v>
      </c>
      <c r="BB477" s="197">
        <v>4</v>
      </c>
      <c r="BC477" s="197">
        <v>15</v>
      </c>
      <c r="BD477" s="197">
        <v>23</v>
      </c>
      <c r="BE477" s="197">
        <v>14.9</v>
      </c>
      <c r="BF477" s="197">
        <v>22.2</v>
      </c>
      <c r="BG477" s="197">
        <v>2.6</v>
      </c>
      <c r="BH477" s="197">
        <v>3.3</v>
      </c>
      <c r="BI477" s="197">
        <v>2.4</v>
      </c>
      <c r="BJ477" s="197">
        <v>4.0999999999999996</v>
      </c>
      <c r="BK477" s="197">
        <v>1.4</v>
      </c>
      <c r="BL477" s="197">
        <v>1.5</v>
      </c>
      <c r="BM477" s="197">
        <v>15</v>
      </c>
      <c r="BN477" s="197">
        <v>1.7</v>
      </c>
      <c r="BO477" s="197">
        <v>78</v>
      </c>
      <c r="BP477" s="197">
        <v>96.6</v>
      </c>
      <c r="BQ477" s="197">
        <v>3.1</v>
      </c>
      <c r="BR477" s="197">
        <v>76</v>
      </c>
      <c r="BS477" s="197">
        <v>146</v>
      </c>
      <c r="BT477" s="197">
        <v>59</v>
      </c>
      <c r="BU477" s="197">
        <v>62.9</v>
      </c>
      <c r="BV477" s="197">
        <v>15.3</v>
      </c>
      <c r="BW477" s="197">
        <v>4.9000000000000004</v>
      </c>
      <c r="BX477" s="197">
        <v>4.2</v>
      </c>
      <c r="BY477" s="197">
        <v>71.5</v>
      </c>
      <c r="BZ477" s="197">
        <v>71.5</v>
      </c>
      <c r="CA477" s="197">
        <v>92.5</v>
      </c>
      <c r="CB477" s="197">
        <v>100</v>
      </c>
      <c r="CC477" s="197"/>
      <c r="CD477" s="197"/>
      <c r="CE477" s="197"/>
      <c r="CF477" s="197"/>
      <c r="CG477" s="197"/>
      <c r="CH477" s="197"/>
      <c r="CI477" s="207">
        <v>10</v>
      </c>
      <c r="CJ477" s="207">
        <v>10</v>
      </c>
      <c r="CK477" s="207">
        <v>0</v>
      </c>
    </row>
    <row r="478" spans="1:89" x14ac:dyDescent="0.2">
      <c r="A478" s="196">
        <v>484</v>
      </c>
      <c r="B478" s="197">
        <v>484</v>
      </c>
      <c r="C478" s="197" t="s">
        <v>1687</v>
      </c>
      <c r="D478" s="202" t="s">
        <v>495</v>
      </c>
      <c r="E478" s="197">
        <v>9</v>
      </c>
      <c r="F478" s="199" t="s">
        <v>110</v>
      </c>
      <c r="G478" s="199" t="s">
        <v>111</v>
      </c>
      <c r="H478" s="197"/>
      <c r="I478" s="200" t="s">
        <v>94</v>
      </c>
      <c r="J478" s="200" t="s">
        <v>1752</v>
      </c>
      <c r="K478" s="200" t="s">
        <v>93</v>
      </c>
      <c r="L478" s="200" t="s">
        <v>87</v>
      </c>
      <c r="M478" s="200" t="s">
        <v>337</v>
      </c>
      <c r="N478" s="200" t="s">
        <v>337</v>
      </c>
      <c r="O478" s="200" t="s">
        <v>337</v>
      </c>
      <c r="P478" s="201">
        <v>44749</v>
      </c>
      <c r="Q478" s="201" t="s">
        <v>88</v>
      </c>
      <c r="R478" s="197" t="s">
        <v>1688</v>
      </c>
      <c r="S478" s="202">
        <v>9</v>
      </c>
      <c r="T478" s="197" t="s">
        <v>90</v>
      </c>
      <c r="U478" s="197">
        <v>152</v>
      </c>
      <c r="V478" s="197">
        <v>40</v>
      </c>
      <c r="W478" s="197">
        <v>17.3</v>
      </c>
      <c r="X478" s="197"/>
      <c r="Y478" s="197"/>
      <c r="Z478" s="203">
        <v>0.86944444444444446</v>
      </c>
      <c r="AA478" s="203">
        <v>0.31319444444444444</v>
      </c>
      <c r="AB478" s="204">
        <v>638.70000000000005</v>
      </c>
      <c r="AC478" s="197">
        <v>624.20000000000005</v>
      </c>
      <c r="AD478" s="197">
        <v>98</v>
      </c>
      <c r="AE478" s="197">
        <v>14.5</v>
      </c>
      <c r="AF478" s="197"/>
      <c r="AG478" s="197">
        <v>0.3</v>
      </c>
      <c r="AH478" s="197">
        <v>101.5</v>
      </c>
      <c r="AI478" s="197">
        <v>2.2999999999999998</v>
      </c>
      <c r="AJ478" s="197">
        <v>4.4000000000000004</v>
      </c>
      <c r="AK478" s="197">
        <v>46.6</v>
      </c>
      <c r="AL478" s="197">
        <v>22</v>
      </c>
      <c r="AM478" s="197">
        <v>27</v>
      </c>
      <c r="AN478" s="197">
        <v>74</v>
      </c>
      <c r="AO478" s="197">
        <v>16</v>
      </c>
      <c r="AP478" s="197">
        <v>1.5</v>
      </c>
      <c r="AQ478" s="197">
        <v>129</v>
      </c>
      <c r="AR478" s="197">
        <v>12.4</v>
      </c>
      <c r="AS478" s="197"/>
      <c r="AT478" s="197"/>
      <c r="AU478" s="197"/>
      <c r="AV478" s="197"/>
      <c r="AW478" s="197">
        <v>68</v>
      </c>
      <c r="AX478" s="197">
        <v>6.4</v>
      </c>
      <c r="AY478" s="197">
        <v>2.9</v>
      </c>
      <c r="AZ478" s="197">
        <v>2</v>
      </c>
      <c r="BA478" s="197">
        <v>0</v>
      </c>
      <c r="BB478" s="197">
        <v>2</v>
      </c>
      <c r="BC478" s="197">
        <v>26</v>
      </c>
      <c r="BD478" s="197">
        <v>30</v>
      </c>
      <c r="BE478" s="197">
        <v>9.8000000000000007</v>
      </c>
      <c r="BF478" s="197">
        <v>28.8</v>
      </c>
      <c r="BG478" s="197">
        <v>2.9</v>
      </c>
      <c r="BH478" s="197">
        <v>3.2</v>
      </c>
      <c r="BI478" s="197">
        <v>2.8</v>
      </c>
      <c r="BJ478" s="197">
        <v>1.9</v>
      </c>
      <c r="BK478" s="197">
        <v>3.3</v>
      </c>
      <c r="BL478" s="197">
        <v>2.6</v>
      </c>
      <c r="BM478" s="197">
        <v>17</v>
      </c>
      <c r="BN478" s="197">
        <v>1.6</v>
      </c>
      <c r="BO478" s="197">
        <v>93</v>
      </c>
      <c r="BP478" s="197">
        <v>97</v>
      </c>
      <c r="BQ478" s="197">
        <v>0</v>
      </c>
      <c r="BR478" s="197">
        <v>69</v>
      </c>
      <c r="BS478" s="197">
        <v>110</v>
      </c>
      <c r="BT478" s="197">
        <v>49</v>
      </c>
      <c r="BU478" s="197">
        <v>94.3</v>
      </c>
      <c r="BV478" s="197">
        <v>1.2</v>
      </c>
      <c r="BW478" s="197">
        <v>10.3</v>
      </c>
      <c r="BX478" s="197">
        <v>3.2</v>
      </c>
      <c r="BY478" s="197">
        <v>93.1</v>
      </c>
      <c r="BZ478" s="197">
        <v>99.8</v>
      </c>
      <c r="CA478" s="197">
        <v>100</v>
      </c>
      <c r="CB478" s="197">
        <v>93.1</v>
      </c>
      <c r="CC478" s="197"/>
      <c r="CD478" s="197"/>
      <c r="CE478" s="197"/>
      <c r="CF478" s="197"/>
      <c r="CG478" s="197"/>
      <c r="CH478" s="197"/>
      <c r="CI478" s="207">
        <v>10</v>
      </c>
      <c r="CJ478" s="207">
        <v>10</v>
      </c>
      <c r="CK478" s="207">
        <v>0</v>
      </c>
    </row>
    <row r="479" spans="1:89" x14ac:dyDescent="0.2">
      <c r="A479" s="196">
        <v>485</v>
      </c>
      <c r="B479" s="197">
        <v>485</v>
      </c>
      <c r="C479" s="197" t="s">
        <v>1316</v>
      </c>
      <c r="D479" s="202" t="s">
        <v>1072</v>
      </c>
      <c r="E479" s="197">
        <v>7</v>
      </c>
      <c r="F479" s="199" t="s">
        <v>110</v>
      </c>
      <c r="G479" s="199" t="s">
        <v>111</v>
      </c>
      <c r="H479" s="197" t="s">
        <v>1785</v>
      </c>
      <c r="I479" s="200" t="s">
        <v>94</v>
      </c>
      <c r="J479" s="200" t="s">
        <v>93</v>
      </c>
      <c r="K479" s="200" t="s">
        <v>337</v>
      </c>
      <c r="L479" s="200" t="s">
        <v>337</v>
      </c>
      <c r="M479" s="200" t="s">
        <v>337</v>
      </c>
      <c r="N479" s="200" t="s">
        <v>337</v>
      </c>
      <c r="O479" s="200" t="s">
        <v>337</v>
      </c>
      <c r="P479" s="201">
        <v>44750</v>
      </c>
      <c r="Q479" s="201" t="s">
        <v>88</v>
      </c>
      <c r="R479" s="198" t="s">
        <v>1317</v>
      </c>
      <c r="S479" s="202">
        <v>7</v>
      </c>
      <c r="T479" s="197" t="s">
        <v>98</v>
      </c>
      <c r="U479" s="197">
        <v>128</v>
      </c>
      <c r="V479" s="197">
        <v>25</v>
      </c>
      <c r="W479" s="197">
        <v>15.3</v>
      </c>
      <c r="X479" s="197"/>
      <c r="Y479" s="197"/>
      <c r="Z479" s="203">
        <v>0.87430555555555556</v>
      </c>
      <c r="AA479" s="203">
        <v>0.36249999999999999</v>
      </c>
      <c r="AB479" s="204">
        <v>676.4</v>
      </c>
      <c r="AC479" s="197">
        <v>644.4</v>
      </c>
      <c r="AD479" s="197">
        <v>95</v>
      </c>
      <c r="AE479" s="197">
        <v>32</v>
      </c>
      <c r="AF479" s="197"/>
      <c r="AG479" s="197">
        <v>24</v>
      </c>
      <c r="AH479" s="197">
        <v>147</v>
      </c>
      <c r="AI479" s="197">
        <v>8</v>
      </c>
      <c r="AJ479" s="197">
        <v>4.2</v>
      </c>
      <c r="AK479" s="197">
        <v>52.4</v>
      </c>
      <c r="AL479" s="197">
        <v>20.100000000000001</v>
      </c>
      <c r="AM479" s="197">
        <v>23.4</v>
      </c>
      <c r="AN479" s="197">
        <v>104</v>
      </c>
      <c r="AO479" s="197">
        <v>35</v>
      </c>
      <c r="AP479" s="197">
        <v>3.1</v>
      </c>
      <c r="AQ479" s="197">
        <v>222</v>
      </c>
      <c r="AR479" s="197">
        <v>20.7</v>
      </c>
      <c r="AS479" s="197"/>
      <c r="AT479" s="197"/>
      <c r="AU479" s="197"/>
      <c r="AV479" s="197"/>
      <c r="AW479" s="197">
        <v>216</v>
      </c>
      <c r="AX479" s="197">
        <v>20</v>
      </c>
      <c r="AY479" s="197">
        <v>7.8</v>
      </c>
      <c r="AZ479" s="197">
        <v>1</v>
      </c>
      <c r="BA479" s="197">
        <v>2</v>
      </c>
      <c r="BB479" s="197">
        <v>13</v>
      </c>
      <c r="BC479" s="197">
        <v>59</v>
      </c>
      <c r="BD479" s="197">
        <v>75</v>
      </c>
      <c r="BE479" s="197">
        <v>13</v>
      </c>
      <c r="BF479" s="197">
        <v>17.100000000000001</v>
      </c>
      <c r="BG479" s="197">
        <v>7</v>
      </c>
      <c r="BH479" s="197">
        <v>5.2</v>
      </c>
      <c r="BI479" s="197">
        <v>7.5</v>
      </c>
      <c r="BJ479" s="197">
        <v>10.4</v>
      </c>
      <c r="BK479" s="197">
        <v>3.7</v>
      </c>
      <c r="BL479" s="197">
        <v>6.2</v>
      </c>
      <c r="BM479" s="197">
        <v>29</v>
      </c>
      <c r="BN479" s="197">
        <v>2.7</v>
      </c>
      <c r="BO479" s="197">
        <v>85</v>
      </c>
      <c r="BP479" s="197">
        <v>95.7</v>
      </c>
      <c r="BQ479" s="197">
        <v>0.1</v>
      </c>
      <c r="BR479" s="197">
        <v>58</v>
      </c>
      <c r="BS479" s="197">
        <v>106</v>
      </c>
      <c r="BT479" s="197">
        <v>43</v>
      </c>
      <c r="BU479" s="197">
        <v>202.2</v>
      </c>
      <c r="BV479" s="197">
        <v>28.4</v>
      </c>
      <c r="BW479" s="197">
        <v>1.9</v>
      </c>
      <c r="BX479" s="197">
        <v>4.2</v>
      </c>
      <c r="BY479" s="197">
        <v>98.6</v>
      </c>
      <c r="BZ479" s="197">
        <v>99.4</v>
      </c>
      <c r="CA479" s="197">
        <v>100</v>
      </c>
      <c r="CB479" s="197">
        <v>98.6</v>
      </c>
      <c r="CC479" s="197"/>
      <c r="CD479" s="197"/>
      <c r="CE479" s="197"/>
      <c r="CF479" s="197"/>
      <c r="CG479" s="197"/>
      <c r="CH479" s="197"/>
      <c r="CI479" s="207">
        <v>9</v>
      </c>
      <c r="CJ479" s="207">
        <v>9</v>
      </c>
      <c r="CK479" s="207">
        <v>1</v>
      </c>
    </row>
    <row r="480" spans="1:89" x14ac:dyDescent="0.2">
      <c r="A480" s="196">
        <v>486</v>
      </c>
      <c r="B480" s="197">
        <v>486</v>
      </c>
      <c r="C480" s="197" t="s">
        <v>1313</v>
      </c>
      <c r="D480" s="202" t="s">
        <v>1314</v>
      </c>
      <c r="E480" s="197">
        <v>10</v>
      </c>
      <c r="F480" s="199" t="s">
        <v>110</v>
      </c>
      <c r="G480" s="199" t="s">
        <v>111</v>
      </c>
      <c r="H480" s="197"/>
      <c r="I480" s="200" t="s">
        <v>228</v>
      </c>
      <c r="J480" s="200" t="s">
        <v>96</v>
      </c>
      <c r="K480" s="200" t="s">
        <v>93</v>
      </c>
      <c r="L480" s="200" t="s">
        <v>337</v>
      </c>
      <c r="M480" s="200" t="s">
        <v>337</v>
      </c>
      <c r="N480" s="200" t="s">
        <v>337</v>
      </c>
      <c r="O480" s="200" t="s">
        <v>337</v>
      </c>
      <c r="P480" s="201">
        <v>44753</v>
      </c>
      <c r="Q480" s="201" t="s">
        <v>88</v>
      </c>
      <c r="R480" s="198" t="s">
        <v>1315</v>
      </c>
      <c r="S480" s="202">
        <v>10</v>
      </c>
      <c r="T480" s="197" t="s">
        <v>98</v>
      </c>
      <c r="U480" s="197">
        <v>157</v>
      </c>
      <c r="V480" s="197">
        <v>34</v>
      </c>
      <c r="W480" s="197">
        <v>13.8</v>
      </c>
      <c r="X480" s="197"/>
      <c r="Y480" s="197"/>
      <c r="Z480" s="203">
        <v>0.89236111111111116</v>
      </c>
      <c r="AA480" s="203">
        <v>0.31736111111111115</v>
      </c>
      <c r="AB480" s="204">
        <v>563.9</v>
      </c>
      <c r="AC480" s="197">
        <v>469.5</v>
      </c>
      <c r="AD480" s="197">
        <v>83</v>
      </c>
      <c r="AE480" s="197">
        <v>94.4</v>
      </c>
      <c r="AF480" s="197"/>
      <c r="AG480" s="197">
        <v>48.9</v>
      </c>
      <c r="AH480" s="197">
        <v>141.5</v>
      </c>
      <c r="AI480" s="197">
        <v>23.4</v>
      </c>
      <c r="AJ480" s="197">
        <v>6.4</v>
      </c>
      <c r="AK480" s="197">
        <v>46.9</v>
      </c>
      <c r="AL480" s="197">
        <v>20.399999999999999</v>
      </c>
      <c r="AM480" s="197">
        <v>26.3</v>
      </c>
      <c r="AN480" s="197">
        <v>73</v>
      </c>
      <c r="AO480" s="197">
        <v>30</v>
      </c>
      <c r="AP480" s="197">
        <v>3.2</v>
      </c>
      <c r="AQ480" s="197">
        <v>137</v>
      </c>
      <c r="AR480" s="197">
        <v>17.5</v>
      </c>
      <c r="AS480" s="197"/>
      <c r="AT480" s="197"/>
      <c r="AU480" s="197"/>
      <c r="AV480" s="197"/>
      <c r="AW480" s="197">
        <v>42</v>
      </c>
      <c r="AX480" s="197">
        <v>5.4</v>
      </c>
      <c r="AY480" s="197">
        <v>2.2000000000000002</v>
      </c>
      <c r="AZ480" s="197">
        <v>0</v>
      </c>
      <c r="BA480" s="197">
        <v>0</v>
      </c>
      <c r="BB480" s="197">
        <v>0</v>
      </c>
      <c r="BC480" s="197">
        <v>28</v>
      </c>
      <c r="BD480" s="197">
        <v>28</v>
      </c>
      <c r="BE480" s="197"/>
      <c r="BF480" s="197">
        <v>22.8</v>
      </c>
      <c r="BG480" s="197">
        <v>3.6</v>
      </c>
      <c r="BH480" s="197">
        <v>5.8</v>
      </c>
      <c r="BI480" s="197">
        <v>2.8</v>
      </c>
      <c r="BJ480" s="197">
        <v>0</v>
      </c>
      <c r="BK480" s="197">
        <v>3.6</v>
      </c>
      <c r="BL480" s="197">
        <v>4.9000000000000004</v>
      </c>
      <c r="BM480" s="197">
        <v>8</v>
      </c>
      <c r="BN480" s="197">
        <v>1</v>
      </c>
      <c r="BO480" s="197">
        <v>79</v>
      </c>
      <c r="BP480" s="197">
        <v>95.5</v>
      </c>
      <c r="BQ480" s="197">
        <v>0.7</v>
      </c>
      <c r="BR480" s="197">
        <v>52</v>
      </c>
      <c r="BS480" s="197">
        <v>105</v>
      </c>
      <c r="BT480" s="197">
        <v>42</v>
      </c>
      <c r="BU480" s="197">
        <v>6.8</v>
      </c>
      <c r="BV480" s="197">
        <v>3.1</v>
      </c>
      <c r="BW480" s="197">
        <v>7.2</v>
      </c>
      <c r="BX480" s="197">
        <v>4.4000000000000004</v>
      </c>
      <c r="BY480" s="197">
        <v>89.4</v>
      </c>
      <c r="BZ480" s="197">
        <v>89.4</v>
      </c>
      <c r="CA480" s="197">
        <v>100</v>
      </c>
      <c r="CB480" s="197">
        <v>98.7</v>
      </c>
      <c r="CC480" s="197"/>
      <c r="CD480" s="197"/>
      <c r="CE480" s="197"/>
      <c r="CF480" s="197"/>
      <c r="CG480" s="197"/>
      <c r="CH480" s="197"/>
      <c r="CI480" s="207">
        <v>10</v>
      </c>
      <c r="CJ480" s="207">
        <v>10</v>
      </c>
      <c r="CK480" s="207">
        <v>0</v>
      </c>
    </row>
    <row r="481" spans="1:89" x14ac:dyDescent="0.2">
      <c r="A481" s="196">
        <v>487</v>
      </c>
      <c r="B481" s="197">
        <v>487</v>
      </c>
      <c r="C481" s="197" t="s">
        <v>1310</v>
      </c>
      <c r="D481" s="202" t="s">
        <v>1311</v>
      </c>
      <c r="E481" s="197">
        <v>9</v>
      </c>
      <c r="F481" s="199" t="s">
        <v>110</v>
      </c>
      <c r="G481" s="199" t="s">
        <v>111</v>
      </c>
      <c r="H481" s="197"/>
      <c r="I481" s="200" t="s">
        <v>95</v>
      </c>
      <c r="J481" s="200" t="s">
        <v>139</v>
      </c>
      <c r="K481" s="200" t="s">
        <v>93</v>
      </c>
      <c r="L481" s="200" t="s">
        <v>87</v>
      </c>
      <c r="M481" s="200" t="s">
        <v>337</v>
      </c>
      <c r="N481" s="200" t="s">
        <v>337</v>
      </c>
      <c r="O481" s="200" t="s">
        <v>337</v>
      </c>
      <c r="P481" s="201">
        <v>44757</v>
      </c>
      <c r="Q481" s="201" t="s">
        <v>88</v>
      </c>
      <c r="R481" s="198" t="s">
        <v>1312</v>
      </c>
      <c r="S481" s="202">
        <v>9</v>
      </c>
      <c r="T481" s="197" t="s">
        <v>98</v>
      </c>
      <c r="U481" s="197">
        <v>142</v>
      </c>
      <c r="V481" s="197">
        <v>32</v>
      </c>
      <c r="W481" s="197">
        <v>15.9</v>
      </c>
      <c r="X481" s="197"/>
      <c r="Y481" s="197"/>
      <c r="Z481" s="203">
        <v>0.875</v>
      </c>
      <c r="AA481" s="203">
        <v>0.28402777777777777</v>
      </c>
      <c r="AB481" s="204">
        <v>578.29999999999995</v>
      </c>
      <c r="AC481" s="197">
        <v>568.79999999999995</v>
      </c>
      <c r="AD481" s="197">
        <v>98</v>
      </c>
      <c r="AE481" s="197">
        <v>9.5</v>
      </c>
      <c r="AF481" s="197"/>
      <c r="AG481" s="197">
        <v>10.7</v>
      </c>
      <c r="AH481" s="197">
        <v>177</v>
      </c>
      <c r="AI481" s="197">
        <v>3.4</v>
      </c>
      <c r="AJ481" s="197">
        <v>2.8</v>
      </c>
      <c r="AK481" s="197">
        <v>49.5</v>
      </c>
      <c r="AL481" s="197">
        <v>28.2</v>
      </c>
      <c r="AM481" s="197">
        <v>19.399999999999999</v>
      </c>
      <c r="AN481" s="197">
        <v>59</v>
      </c>
      <c r="AO481" s="197">
        <v>12</v>
      </c>
      <c r="AP481" s="197">
        <v>1.2</v>
      </c>
      <c r="AQ481" s="197">
        <v>123</v>
      </c>
      <c r="AR481" s="197">
        <v>13</v>
      </c>
      <c r="AS481" s="197"/>
      <c r="AT481" s="197"/>
      <c r="AU481" s="197"/>
      <c r="AV481" s="197"/>
      <c r="AW481" s="197">
        <v>0</v>
      </c>
      <c r="AX481" s="197">
        <v>0</v>
      </c>
      <c r="AY481" s="197">
        <v>0</v>
      </c>
      <c r="AZ481" s="197">
        <v>8</v>
      </c>
      <c r="BA481" s="197">
        <v>5</v>
      </c>
      <c r="BB481" s="197">
        <v>8</v>
      </c>
      <c r="BC481" s="197">
        <v>28</v>
      </c>
      <c r="BD481" s="197">
        <v>49</v>
      </c>
      <c r="BE481" s="197">
        <v>13.7</v>
      </c>
      <c r="BF481" s="197">
        <v>13.6</v>
      </c>
      <c r="BG481" s="197">
        <v>5.2</v>
      </c>
      <c r="BH481" s="197">
        <v>1.6</v>
      </c>
      <c r="BI481" s="197">
        <v>6</v>
      </c>
      <c r="BJ481" s="197">
        <v>11.5</v>
      </c>
      <c r="BK481" s="197">
        <v>4</v>
      </c>
      <c r="BL481" s="197">
        <v>6</v>
      </c>
      <c r="BM481" s="197">
        <v>10</v>
      </c>
      <c r="BN481" s="197">
        <v>1.1000000000000001</v>
      </c>
      <c r="BO481" s="197">
        <v>82</v>
      </c>
      <c r="BP481" s="197">
        <v>96.5</v>
      </c>
      <c r="BQ481" s="197">
        <v>1.5</v>
      </c>
      <c r="BR481" s="197">
        <v>77</v>
      </c>
      <c r="BS481" s="197">
        <v>104</v>
      </c>
      <c r="BT481" s="197">
        <v>62</v>
      </c>
      <c r="BU481" s="197">
        <v>11</v>
      </c>
      <c r="BV481" s="197">
        <v>12.3</v>
      </c>
      <c r="BW481" s="197">
        <v>23.1</v>
      </c>
      <c r="BX481" s="197">
        <v>3.6</v>
      </c>
      <c r="BY481" s="197">
        <v>87.4</v>
      </c>
      <c r="BZ481" s="197">
        <v>97.4</v>
      </c>
      <c r="CA481" s="197">
        <v>87.4</v>
      </c>
      <c r="CB481" s="197">
        <v>90.9</v>
      </c>
      <c r="CC481" s="197"/>
      <c r="CD481" s="197"/>
      <c r="CE481" s="197"/>
      <c r="CF481" s="197"/>
      <c r="CG481" s="197"/>
      <c r="CH481" s="197" t="s">
        <v>1763</v>
      </c>
      <c r="CI481" s="207">
        <v>10</v>
      </c>
      <c r="CJ481" s="207">
        <v>10</v>
      </c>
      <c r="CK481" s="207">
        <v>0</v>
      </c>
    </row>
    <row r="482" spans="1:89" x14ac:dyDescent="0.2">
      <c r="A482" s="196">
        <v>488</v>
      </c>
      <c r="B482" s="197">
        <v>488</v>
      </c>
      <c r="C482" s="197" t="s">
        <v>1304</v>
      </c>
      <c r="D482" s="202" t="s">
        <v>1305</v>
      </c>
      <c r="E482" s="197">
        <v>14</v>
      </c>
      <c r="F482" s="199" t="s">
        <v>110</v>
      </c>
      <c r="G482" s="199" t="s">
        <v>111</v>
      </c>
      <c r="H482" s="197"/>
      <c r="I482" s="200" t="s">
        <v>139</v>
      </c>
      <c r="J482" s="200" t="s">
        <v>1752</v>
      </c>
      <c r="K482" s="200" t="s">
        <v>337</v>
      </c>
      <c r="L482" s="200" t="s">
        <v>337</v>
      </c>
      <c r="M482" s="200" t="s">
        <v>337</v>
      </c>
      <c r="N482" s="200" t="s">
        <v>337</v>
      </c>
      <c r="O482" s="200" t="s">
        <v>337</v>
      </c>
      <c r="P482" s="201">
        <v>44760</v>
      </c>
      <c r="Q482" s="201" t="s">
        <v>88</v>
      </c>
      <c r="R482" s="198" t="s">
        <v>1306</v>
      </c>
      <c r="S482" s="202">
        <v>14</v>
      </c>
      <c r="T482" s="197" t="s">
        <v>98</v>
      </c>
      <c r="U482" s="197">
        <v>182</v>
      </c>
      <c r="V482" s="197">
        <v>82</v>
      </c>
      <c r="W482" s="197">
        <v>24.8</v>
      </c>
      <c r="X482" s="197"/>
      <c r="Y482" s="197"/>
      <c r="Z482" s="203">
        <v>0.98402777777777783</v>
      </c>
      <c r="AA482" s="203">
        <v>0.32291666666666669</v>
      </c>
      <c r="AB482" s="204">
        <v>488.5</v>
      </c>
      <c r="AC482" s="197">
        <v>446.5</v>
      </c>
      <c r="AD482" s="197">
        <v>91</v>
      </c>
      <c r="AE482" s="197">
        <v>42</v>
      </c>
      <c r="AF482" s="197"/>
      <c r="AG482" s="197">
        <v>1.5</v>
      </c>
      <c r="AH482" s="197">
        <v>71.5</v>
      </c>
      <c r="AI482" s="197">
        <v>8.6</v>
      </c>
      <c r="AJ482" s="197">
        <v>3.1</v>
      </c>
      <c r="AK482" s="197">
        <v>55.1</v>
      </c>
      <c r="AL482" s="197">
        <v>19.8</v>
      </c>
      <c r="AM482" s="197">
        <v>21.9</v>
      </c>
      <c r="AN482" s="197">
        <v>79</v>
      </c>
      <c r="AO482" s="197">
        <v>28</v>
      </c>
      <c r="AP482" s="197">
        <v>3.4</v>
      </c>
      <c r="AQ482" s="197">
        <v>82</v>
      </c>
      <c r="AR482" s="197">
        <v>11</v>
      </c>
      <c r="AS482" s="197"/>
      <c r="AT482" s="197"/>
      <c r="AU482" s="197"/>
      <c r="AV482" s="197"/>
      <c r="AW482" s="197">
        <v>40</v>
      </c>
      <c r="AX482" s="197">
        <v>5.2</v>
      </c>
      <c r="AY482" s="197">
        <v>3.5</v>
      </c>
      <c r="AZ482" s="197">
        <v>3</v>
      </c>
      <c r="BA482" s="197">
        <v>0</v>
      </c>
      <c r="BB482" s="197">
        <v>0</v>
      </c>
      <c r="BC482" s="197">
        <v>8</v>
      </c>
      <c r="BD482" s="197">
        <v>11</v>
      </c>
      <c r="BE482" s="197">
        <v>11.5</v>
      </c>
      <c r="BF482" s="197">
        <v>15.9</v>
      </c>
      <c r="BG482" s="197">
        <v>1.5</v>
      </c>
      <c r="BH482" s="197">
        <v>1.2</v>
      </c>
      <c r="BI482" s="197">
        <v>1.5</v>
      </c>
      <c r="BJ482" s="197">
        <v>2.1</v>
      </c>
      <c r="BK482" s="197">
        <v>1.3</v>
      </c>
      <c r="BL482" s="197">
        <v>0.8</v>
      </c>
      <c r="BM482" s="197">
        <v>8</v>
      </c>
      <c r="BN482" s="197">
        <v>1.1000000000000001</v>
      </c>
      <c r="BO482" s="197">
        <v>89</v>
      </c>
      <c r="BP482" s="197">
        <v>96.2</v>
      </c>
      <c r="BQ482" s="197">
        <v>0</v>
      </c>
      <c r="BR482" s="197">
        <v>60</v>
      </c>
      <c r="BS482" s="197">
        <v>107</v>
      </c>
      <c r="BT482" s="197">
        <v>49</v>
      </c>
      <c r="BU482" s="197">
        <v>129.69999999999999</v>
      </c>
      <c r="BV482" s="197">
        <v>47.2</v>
      </c>
      <c r="BW482" s="197">
        <v>3.9</v>
      </c>
      <c r="BX482" s="197">
        <v>4.5999999999999996</v>
      </c>
      <c r="BY482" s="197">
        <v>85.8</v>
      </c>
      <c r="BZ482" s="197">
        <v>99.7</v>
      </c>
      <c r="CA482" s="197">
        <v>85.8</v>
      </c>
      <c r="CB482" s="197">
        <v>100</v>
      </c>
      <c r="CC482" s="197"/>
      <c r="CD482" s="197"/>
      <c r="CE482" s="197"/>
      <c r="CF482" s="197"/>
      <c r="CG482" s="197"/>
      <c r="CH482" s="197"/>
      <c r="CI482" s="207">
        <v>10</v>
      </c>
      <c r="CJ482" s="207">
        <v>7</v>
      </c>
      <c r="CK482" s="207">
        <v>3</v>
      </c>
    </row>
    <row r="483" spans="1:89" x14ac:dyDescent="0.2">
      <c r="A483" s="196">
        <v>489</v>
      </c>
      <c r="B483" s="197">
        <v>489</v>
      </c>
      <c r="C483" s="197" t="s">
        <v>1301</v>
      </c>
      <c r="D483" s="202" t="s">
        <v>1302</v>
      </c>
      <c r="E483" s="197">
        <v>14</v>
      </c>
      <c r="F483" s="199" t="s">
        <v>110</v>
      </c>
      <c r="G483" s="199" t="s">
        <v>111</v>
      </c>
      <c r="H483" s="197"/>
      <c r="I483" s="200" t="s">
        <v>1752</v>
      </c>
      <c r="J483" s="200" t="s">
        <v>228</v>
      </c>
      <c r="K483" s="200" t="s">
        <v>93</v>
      </c>
      <c r="L483" s="200" t="s">
        <v>200</v>
      </c>
      <c r="M483" s="200" t="s">
        <v>337</v>
      </c>
      <c r="N483" s="200" t="s">
        <v>337</v>
      </c>
      <c r="O483" s="200" t="s">
        <v>337</v>
      </c>
      <c r="P483" s="201">
        <v>44763</v>
      </c>
      <c r="Q483" s="201" t="s">
        <v>88</v>
      </c>
      <c r="R483" s="198" t="s">
        <v>1303</v>
      </c>
      <c r="S483" s="202">
        <v>14</v>
      </c>
      <c r="T483" s="197" t="s">
        <v>90</v>
      </c>
      <c r="U483" s="197">
        <v>157</v>
      </c>
      <c r="V483" s="197">
        <v>50</v>
      </c>
      <c r="W483" s="197">
        <v>20.3</v>
      </c>
      <c r="X483" s="197"/>
      <c r="Y483" s="197"/>
      <c r="Z483" s="203">
        <v>0.9784722222222223</v>
      </c>
      <c r="AA483" s="203">
        <v>0.41180555555555554</v>
      </c>
      <c r="AB483" s="204">
        <v>604.5</v>
      </c>
      <c r="AC483" s="197">
        <v>577</v>
      </c>
      <c r="AD483" s="197">
        <v>95</v>
      </c>
      <c r="AE483" s="197">
        <v>27.5</v>
      </c>
      <c r="AF483" s="197"/>
      <c r="AG483" s="197">
        <v>18.5</v>
      </c>
      <c r="AH483" s="197">
        <v>58</v>
      </c>
      <c r="AI483" s="197">
        <v>7.4</v>
      </c>
      <c r="AJ483" s="197">
        <v>4.5</v>
      </c>
      <c r="AK483" s="197">
        <v>59</v>
      </c>
      <c r="AL483" s="197">
        <v>9.9</v>
      </c>
      <c r="AM483" s="197">
        <v>26.6</v>
      </c>
      <c r="AN483" s="197">
        <v>71</v>
      </c>
      <c r="AO483" s="197">
        <v>27</v>
      </c>
      <c r="AP483" s="197">
        <v>2.7</v>
      </c>
      <c r="AQ483" s="197">
        <v>95</v>
      </c>
      <c r="AR483" s="197">
        <v>9.9</v>
      </c>
      <c r="AS483" s="197"/>
      <c r="AT483" s="197"/>
      <c r="AU483" s="197"/>
      <c r="AV483" s="197"/>
      <c r="AW483" s="197">
        <v>0</v>
      </c>
      <c r="AX483" s="197">
        <v>0</v>
      </c>
      <c r="AY483" s="197">
        <v>0</v>
      </c>
      <c r="AZ483" s="197">
        <v>2</v>
      </c>
      <c r="BA483" s="197">
        <v>0</v>
      </c>
      <c r="BB483" s="197">
        <v>3</v>
      </c>
      <c r="BC483" s="197">
        <v>11</v>
      </c>
      <c r="BD483" s="197">
        <v>16</v>
      </c>
      <c r="BE483" s="197">
        <v>12.1</v>
      </c>
      <c r="BF483" s="197">
        <v>15.4</v>
      </c>
      <c r="BG483" s="197">
        <v>1.7</v>
      </c>
      <c r="BH483" s="197">
        <v>2.2999999999999998</v>
      </c>
      <c r="BI483" s="197">
        <v>1.4</v>
      </c>
      <c r="BJ483" s="197">
        <v>1.2</v>
      </c>
      <c r="BK483" s="197">
        <v>2</v>
      </c>
      <c r="BL483" s="197">
        <v>1.2</v>
      </c>
      <c r="BM483" s="197">
        <v>5</v>
      </c>
      <c r="BN483" s="197">
        <v>0.5</v>
      </c>
      <c r="BO483" s="197">
        <v>91</v>
      </c>
      <c r="BP483" s="197">
        <v>96</v>
      </c>
      <c r="BQ483" s="197">
        <v>0</v>
      </c>
      <c r="BR483" s="197">
        <v>57</v>
      </c>
      <c r="BS483" s="197">
        <v>102</v>
      </c>
      <c r="BT483" s="197">
        <v>48</v>
      </c>
      <c r="BU483" s="197">
        <v>47.3</v>
      </c>
      <c r="BV483" s="197">
        <v>3.9</v>
      </c>
      <c r="BW483" s="197">
        <v>3.1</v>
      </c>
      <c r="BX483" s="197">
        <v>3.6</v>
      </c>
      <c r="BY483" s="197">
        <v>100</v>
      </c>
      <c r="BZ483" s="197">
        <v>100</v>
      </c>
      <c r="CA483" s="197">
        <v>100</v>
      </c>
      <c r="CB483" s="197">
        <v>100</v>
      </c>
      <c r="CC483" s="197"/>
      <c r="CD483" s="197"/>
      <c r="CE483" s="197"/>
      <c r="CF483" s="197"/>
      <c r="CG483" s="197"/>
      <c r="CH483" s="197"/>
      <c r="CI483" s="207">
        <v>10</v>
      </c>
      <c r="CJ483" s="207">
        <v>10</v>
      </c>
      <c r="CK483" s="207">
        <v>0</v>
      </c>
    </row>
    <row r="484" spans="1:89" x14ac:dyDescent="0.2">
      <c r="A484" s="196">
        <v>490</v>
      </c>
      <c r="B484" s="197">
        <v>490</v>
      </c>
      <c r="C484" s="197" t="s">
        <v>1298</v>
      </c>
      <c r="D484" s="202" t="s">
        <v>1299</v>
      </c>
      <c r="E484" s="197">
        <v>14</v>
      </c>
      <c r="F484" s="199" t="s">
        <v>110</v>
      </c>
      <c r="G484" s="199" t="s">
        <v>111</v>
      </c>
      <c r="H484" s="197"/>
      <c r="I484" s="200" t="s">
        <v>93</v>
      </c>
      <c r="J484" s="200" t="s">
        <v>337</v>
      </c>
      <c r="K484" s="200" t="s">
        <v>337</v>
      </c>
      <c r="L484" s="200" t="s">
        <v>337</v>
      </c>
      <c r="M484" s="200" t="s">
        <v>337</v>
      </c>
      <c r="N484" s="200" t="s">
        <v>337</v>
      </c>
      <c r="O484" s="200" t="s">
        <v>337</v>
      </c>
      <c r="P484" s="201">
        <v>44769</v>
      </c>
      <c r="Q484" s="201" t="s">
        <v>88</v>
      </c>
      <c r="R484" s="198" t="s">
        <v>1300</v>
      </c>
      <c r="S484" s="202">
        <v>14</v>
      </c>
      <c r="T484" s="197" t="s">
        <v>98</v>
      </c>
      <c r="U484" s="197">
        <v>171</v>
      </c>
      <c r="V484" s="197">
        <v>54</v>
      </c>
      <c r="W484" s="197">
        <v>18.5</v>
      </c>
      <c r="X484" s="197"/>
      <c r="Y484" s="197"/>
      <c r="Z484" s="203">
        <v>0.95972222222222225</v>
      </c>
      <c r="AA484" s="203">
        <v>0.27013888888888887</v>
      </c>
      <c r="AB484" s="204">
        <v>327.7</v>
      </c>
      <c r="AC484" s="197">
        <v>317</v>
      </c>
      <c r="AD484" s="197">
        <v>97</v>
      </c>
      <c r="AE484" s="197">
        <v>10.7</v>
      </c>
      <c r="AF484" s="197"/>
      <c r="AG484" s="197">
        <v>119.2</v>
      </c>
      <c r="AH484" s="197">
        <v>106.5</v>
      </c>
      <c r="AI484" s="197">
        <v>29.1</v>
      </c>
      <c r="AJ484" s="197">
        <v>6.6</v>
      </c>
      <c r="AK484" s="197">
        <v>52.2</v>
      </c>
      <c r="AL484" s="197">
        <v>19.7</v>
      </c>
      <c r="AM484" s="197">
        <v>21.5</v>
      </c>
      <c r="AN484" s="197">
        <v>49</v>
      </c>
      <c r="AO484" s="197">
        <v>18</v>
      </c>
      <c r="AP484" s="197">
        <v>3.3</v>
      </c>
      <c r="AQ484" s="197">
        <v>63</v>
      </c>
      <c r="AR484" s="197">
        <v>11.9</v>
      </c>
      <c r="AS484" s="197"/>
      <c r="AT484" s="197"/>
      <c r="AU484" s="197"/>
      <c r="AV484" s="197"/>
      <c r="AW484" s="197">
        <v>15</v>
      </c>
      <c r="AX484" s="197">
        <v>2.8</v>
      </c>
      <c r="AY484" s="197">
        <v>2.5</v>
      </c>
      <c r="AZ484" s="197">
        <v>1</v>
      </c>
      <c r="BA484" s="197">
        <v>0</v>
      </c>
      <c r="BB484" s="197">
        <v>1</v>
      </c>
      <c r="BC484" s="197">
        <v>21</v>
      </c>
      <c r="BD484" s="197">
        <v>23</v>
      </c>
      <c r="BE484" s="197">
        <v>15.5</v>
      </c>
      <c r="BF484" s="197">
        <v>30.7</v>
      </c>
      <c r="BG484" s="197">
        <v>4.4000000000000004</v>
      </c>
      <c r="BH484" s="197">
        <v>0</v>
      </c>
      <c r="BI484" s="197">
        <v>5.5</v>
      </c>
      <c r="BJ484" s="197">
        <v>9.6</v>
      </c>
      <c r="BK484" s="197">
        <v>1.9</v>
      </c>
      <c r="BL484" s="197">
        <v>4.2</v>
      </c>
      <c r="BM484" s="197">
        <v>7</v>
      </c>
      <c r="BN484" s="197">
        <v>1.3</v>
      </c>
      <c r="BO484" s="197">
        <v>93</v>
      </c>
      <c r="BP484" s="197">
        <v>95.6</v>
      </c>
      <c r="BQ484" s="197">
        <v>0</v>
      </c>
      <c r="BR484" s="197">
        <v>44</v>
      </c>
      <c r="BS484" s="197">
        <v>83</v>
      </c>
      <c r="BT484" s="197">
        <v>39</v>
      </c>
      <c r="BU484" s="197">
        <v>295.5</v>
      </c>
      <c r="BV484" s="197">
        <v>16.600000000000001</v>
      </c>
      <c r="BW484" s="197">
        <v>1.8</v>
      </c>
      <c r="BX484" s="197">
        <v>3</v>
      </c>
      <c r="BY484" s="197">
        <v>86.7</v>
      </c>
      <c r="BZ484" s="197">
        <v>86.7</v>
      </c>
      <c r="CA484" s="197">
        <v>100</v>
      </c>
      <c r="CB484" s="197">
        <v>100</v>
      </c>
      <c r="CC484" s="197"/>
      <c r="CD484" s="197"/>
      <c r="CE484" s="197" t="s">
        <v>79</v>
      </c>
      <c r="CF484" s="208" t="s">
        <v>1777</v>
      </c>
      <c r="CG484" s="197"/>
      <c r="CH484" s="197" t="s">
        <v>1898</v>
      </c>
      <c r="CI484" s="207">
        <v>10</v>
      </c>
      <c r="CJ484" s="207">
        <v>8</v>
      </c>
      <c r="CK484" s="207">
        <v>5</v>
      </c>
    </row>
    <row r="485" spans="1:89" x14ac:dyDescent="0.2">
      <c r="A485" s="196">
        <v>491</v>
      </c>
      <c r="B485" s="197">
        <v>491</v>
      </c>
      <c r="C485" s="197" t="s">
        <v>1295</v>
      </c>
      <c r="D485" s="202" t="s">
        <v>1296</v>
      </c>
      <c r="E485" s="197">
        <v>9</v>
      </c>
      <c r="F485" s="199" t="s">
        <v>110</v>
      </c>
      <c r="G485" s="199" t="s">
        <v>111</v>
      </c>
      <c r="H485" s="197"/>
      <c r="I485" s="200" t="s">
        <v>94</v>
      </c>
      <c r="J485" s="200" t="s">
        <v>96</v>
      </c>
      <c r="K485" s="200" t="s">
        <v>1752</v>
      </c>
      <c r="L485" s="200" t="s">
        <v>228</v>
      </c>
      <c r="M485" s="200" t="s">
        <v>95</v>
      </c>
      <c r="N485" s="200" t="s">
        <v>337</v>
      </c>
      <c r="O485" s="200" t="s">
        <v>337</v>
      </c>
      <c r="P485" s="201">
        <v>44796</v>
      </c>
      <c r="Q485" s="201" t="s">
        <v>88</v>
      </c>
      <c r="R485" s="198" t="s">
        <v>1297</v>
      </c>
      <c r="S485" s="202">
        <v>9</v>
      </c>
      <c r="T485" s="197" t="s">
        <v>98</v>
      </c>
      <c r="U485" s="197">
        <v>150</v>
      </c>
      <c r="V485" s="197">
        <v>42</v>
      </c>
      <c r="W485" s="197">
        <v>18.7</v>
      </c>
      <c r="X485" s="197"/>
      <c r="Y485" s="197"/>
      <c r="Z485" s="203">
        <v>0.97569444444444453</v>
      </c>
      <c r="AA485" s="203">
        <v>0.39097222222222222</v>
      </c>
      <c r="AB485" s="204">
        <v>592</v>
      </c>
      <c r="AC485" s="197">
        <v>568</v>
      </c>
      <c r="AD485" s="197">
        <v>96</v>
      </c>
      <c r="AE485" s="197">
        <v>24</v>
      </c>
      <c r="AF485" s="197"/>
      <c r="AG485" s="197">
        <v>6.5</v>
      </c>
      <c r="AH485" s="197">
        <v>70.5</v>
      </c>
      <c r="AI485" s="197">
        <v>5.0999999999999996</v>
      </c>
      <c r="AJ485" s="197">
        <v>3.3</v>
      </c>
      <c r="AK485" s="197">
        <v>51.2</v>
      </c>
      <c r="AL485" s="197">
        <v>20.100000000000001</v>
      </c>
      <c r="AM485" s="197">
        <v>25.4</v>
      </c>
      <c r="AN485" s="197">
        <v>57</v>
      </c>
      <c r="AO485" s="197">
        <v>12</v>
      </c>
      <c r="AP485" s="197">
        <v>1.2</v>
      </c>
      <c r="AQ485" s="197">
        <v>112</v>
      </c>
      <c r="AR485" s="197">
        <v>11.8</v>
      </c>
      <c r="AS485" s="197"/>
      <c r="AT485" s="197"/>
      <c r="AU485" s="197"/>
      <c r="AV485" s="197"/>
      <c r="AW485" s="197">
        <v>29</v>
      </c>
      <c r="AX485" s="197">
        <v>3.1</v>
      </c>
      <c r="AY485" s="197">
        <v>1.2</v>
      </c>
      <c r="AZ485" s="197">
        <v>1</v>
      </c>
      <c r="BA485" s="197">
        <v>1</v>
      </c>
      <c r="BB485" s="197">
        <v>4</v>
      </c>
      <c r="BC485" s="197">
        <v>28</v>
      </c>
      <c r="BD485" s="197">
        <v>34</v>
      </c>
      <c r="BE485" s="197">
        <v>12.5</v>
      </c>
      <c r="BF485" s="197">
        <v>18.899999999999999</v>
      </c>
      <c r="BG485" s="197">
        <v>3.6</v>
      </c>
      <c r="BH485" s="197">
        <v>8.3000000000000007</v>
      </c>
      <c r="BI485" s="197">
        <v>2</v>
      </c>
      <c r="BJ485" s="197">
        <v>3.8</v>
      </c>
      <c r="BK485" s="197">
        <v>3.3</v>
      </c>
      <c r="BL485" s="197">
        <v>3.4</v>
      </c>
      <c r="BM485" s="197">
        <v>3</v>
      </c>
      <c r="BN485" s="197">
        <v>0.3</v>
      </c>
      <c r="BO485" s="197">
        <v>91</v>
      </c>
      <c r="BP485" s="197">
        <v>96.6</v>
      </c>
      <c r="BQ485" s="197">
        <v>0</v>
      </c>
      <c r="BR485" s="197">
        <v>69</v>
      </c>
      <c r="BS485" s="197">
        <v>117</v>
      </c>
      <c r="BT485" s="197">
        <v>50</v>
      </c>
      <c r="BU485" s="197">
        <v>82.3</v>
      </c>
      <c r="BV485" s="197">
        <v>15.1</v>
      </c>
      <c r="BW485" s="197">
        <v>9.1</v>
      </c>
      <c r="BX485" s="197">
        <v>3.5</v>
      </c>
      <c r="BY485" s="197">
        <v>65.400000000000006</v>
      </c>
      <c r="BZ485" s="197">
        <v>72.900000000000006</v>
      </c>
      <c r="CA485" s="197">
        <v>65.400000000000006</v>
      </c>
      <c r="CB485" s="197">
        <v>100</v>
      </c>
      <c r="CC485" s="197"/>
      <c r="CD485" s="197" t="s">
        <v>78</v>
      </c>
      <c r="CE485" s="197"/>
      <c r="CF485" s="197"/>
      <c r="CG485" s="197"/>
      <c r="CH485" s="197"/>
      <c r="CI485" s="207">
        <v>10</v>
      </c>
      <c r="CJ485" s="207">
        <v>10</v>
      </c>
      <c r="CK485" s="207">
        <v>0</v>
      </c>
    </row>
    <row r="486" spans="1:89" x14ac:dyDescent="0.2">
      <c r="A486" s="196">
        <v>492</v>
      </c>
      <c r="B486" s="197">
        <v>492</v>
      </c>
      <c r="C486" s="197" t="s">
        <v>1292</v>
      </c>
      <c r="D486" s="202" t="s">
        <v>1293</v>
      </c>
      <c r="E486" s="197">
        <v>8</v>
      </c>
      <c r="F486" s="199" t="s">
        <v>110</v>
      </c>
      <c r="G486" s="199" t="s">
        <v>111</v>
      </c>
      <c r="H486" s="197"/>
      <c r="I486" s="200" t="s">
        <v>93</v>
      </c>
      <c r="J486" s="200" t="s">
        <v>95</v>
      </c>
      <c r="K486" s="200" t="s">
        <v>337</v>
      </c>
      <c r="L486" s="200" t="s">
        <v>337</v>
      </c>
      <c r="M486" s="200" t="s">
        <v>337</v>
      </c>
      <c r="N486" s="200" t="s">
        <v>337</v>
      </c>
      <c r="O486" s="200" t="s">
        <v>337</v>
      </c>
      <c r="P486" s="201">
        <v>44797</v>
      </c>
      <c r="Q486" s="201" t="s">
        <v>88</v>
      </c>
      <c r="R486" s="198" t="s">
        <v>1294</v>
      </c>
      <c r="S486" s="202">
        <v>8</v>
      </c>
      <c r="T486" s="197" t="s">
        <v>98</v>
      </c>
      <c r="U486" s="197">
        <v>130</v>
      </c>
      <c r="V486" s="197">
        <v>23</v>
      </c>
      <c r="W486" s="197">
        <v>13.6</v>
      </c>
      <c r="X486" s="197"/>
      <c r="Y486" s="197"/>
      <c r="Z486" s="203">
        <v>0.90625</v>
      </c>
      <c r="AA486" s="203">
        <v>0.2951388888888889</v>
      </c>
      <c r="AB486" s="204">
        <v>560.5</v>
      </c>
      <c r="AC486" s="197">
        <v>502</v>
      </c>
      <c r="AD486" s="197">
        <v>90</v>
      </c>
      <c r="AE486" s="197">
        <v>58.5</v>
      </c>
      <c r="AF486" s="197"/>
      <c r="AG486" s="197">
        <v>5.5</v>
      </c>
      <c r="AH486" s="197">
        <v>139.5</v>
      </c>
      <c r="AI486" s="197">
        <v>10.4</v>
      </c>
      <c r="AJ486" s="197">
        <v>4.9000000000000004</v>
      </c>
      <c r="AK486" s="197">
        <v>50</v>
      </c>
      <c r="AL486" s="197">
        <v>22.4</v>
      </c>
      <c r="AM486" s="197">
        <v>22.7</v>
      </c>
      <c r="AN486" s="197">
        <v>71</v>
      </c>
      <c r="AO486" s="197">
        <v>26</v>
      </c>
      <c r="AP486" s="197">
        <v>2.8</v>
      </c>
      <c r="AQ486" s="197">
        <v>114</v>
      </c>
      <c r="AR486" s="197">
        <v>13.6</v>
      </c>
      <c r="AS486" s="197"/>
      <c r="AT486" s="197"/>
      <c r="AU486" s="197"/>
      <c r="AV486" s="197"/>
      <c r="AW486" s="197">
        <v>0</v>
      </c>
      <c r="AX486" s="197">
        <v>0</v>
      </c>
      <c r="AY486" s="197">
        <v>0</v>
      </c>
      <c r="AZ486" s="197">
        <v>3</v>
      </c>
      <c r="BA486" s="197">
        <v>0</v>
      </c>
      <c r="BB486" s="197">
        <v>2</v>
      </c>
      <c r="BC486" s="197">
        <v>17</v>
      </c>
      <c r="BD486" s="197">
        <v>22</v>
      </c>
      <c r="BE486" s="197">
        <v>11.8</v>
      </c>
      <c r="BF486" s="197">
        <v>13.4</v>
      </c>
      <c r="BG486" s="197">
        <v>2.6</v>
      </c>
      <c r="BH486" s="197">
        <v>4.2</v>
      </c>
      <c r="BI486" s="197">
        <v>2.2000000000000002</v>
      </c>
      <c r="BJ486" s="197">
        <v>3.2</v>
      </c>
      <c r="BK486" s="197">
        <v>1.4</v>
      </c>
      <c r="BL486" s="197">
        <v>2</v>
      </c>
      <c r="BM486" s="197">
        <v>6</v>
      </c>
      <c r="BN486" s="197">
        <v>0.7</v>
      </c>
      <c r="BO486" s="197">
        <v>91</v>
      </c>
      <c r="BP486" s="197">
        <v>95.6</v>
      </c>
      <c r="BQ486" s="197">
        <v>0</v>
      </c>
      <c r="BR486" s="197">
        <v>85</v>
      </c>
      <c r="BS486" s="197">
        <v>124</v>
      </c>
      <c r="BT486" s="197">
        <v>61</v>
      </c>
      <c r="BU486" s="197">
        <v>102.4</v>
      </c>
      <c r="BV486" s="197">
        <v>6.6</v>
      </c>
      <c r="BW486" s="197">
        <v>11.1</v>
      </c>
      <c r="BX486" s="197">
        <v>3.5</v>
      </c>
      <c r="BY486" s="197">
        <v>88.6</v>
      </c>
      <c r="BZ486" s="197">
        <v>88.6</v>
      </c>
      <c r="CA486" s="197">
        <v>100</v>
      </c>
      <c r="CB486" s="197">
        <v>98.1</v>
      </c>
      <c r="CC486" s="197"/>
      <c r="CD486" s="197"/>
      <c r="CE486" s="197"/>
      <c r="CF486" s="197"/>
      <c r="CG486" s="197"/>
      <c r="CH486" s="197"/>
      <c r="CI486" s="207">
        <v>10</v>
      </c>
      <c r="CJ486" s="207">
        <v>10</v>
      </c>
      <c r="CK486" s="207">
        <v>1</v>
      </c>
    </row>
    <row r="487" spans="1:89" x14ac:dyDescent="0.2">
      <c r="A487" s="196">
        <v>493</v>
      </c>
      <c r="B487" s="197">
        <v>493</v>
      </c>
      <c r="C487" s="197" t="s">
        <v>1289</v>
      </c>
      <c r="D487" s="202" t="s">
        <v>1290</v>
      </c>
      <c r="E487" s="197">
        <v>5</v>
      </c>
      <c r="F487" s="199" t="s">
        <v>110</v>
      </c>
      <c r="G487" s="199" t="s">
        <v>111</v>
      </c>
      <c r="H487" s="197"/>
      <c r="I487" s="200" t="s">
        <v>94</v>
      </c>
      <c r="J487" s="200" t="s">
        <v>1752</v>
      </c>
      <c r="K487" s="200" t="s">
        <v>337</v>
      </c>
      <c r="L487" s="200" t="s">
        <v>337</v>
      </c>
      <c r="M487" s="200" t="s">
        <v>337</v>
      </c>
      <c r="N487" s="200" t="s">
        <v>337</v>
      </c>
      <c r="O487" s="200" t="s">
        <v>337</v>
      </c>
      <c r="P487" s="201">
        <v>44798</v>
      </c>
      <c r="Q487" s="201" t="s">
        <v>88</v>
      </c>
      <c r="R487" s="198" t="s">
        <v>1291</v>
      </c>
      <c r="S487" s="202">
        <v>5</v>
      </c>
      <c r="T487" s="197" t="s">
        <v>98</v>
      </c>
      <c r="U487" s="197">
        <v>114</v>
      </c>
      <c r="V487" s="197">
        <v>19</v>
      </c>
      <c r="W487" s="197">
        <v>14.6</v>
      </c>
      <c r="X487" s="197"/>
      <c r="Y487" s="197"/>
      <c r="Z487" s="203">
        <v>0.90833333333333333</v>
      </c>
      <c r="AA487" s="203">
        <v>0.34375</v>
      </c>
      <c r="AB487" s="204">
        <v>626</v>
      </c>
      <c r="AC487" s="197">
        <v>558.5</v>
      </c>
      <c r="AD487" s="197">
        <v>89</v>
      </c>
      <c r="AE487" s="197">
        <v>68.599999999999994</v>
      </c>
      <c r="AF487" s="197"/>
      <c r="AG487" s="197">
        <v>0.3</v>
      </c>
      <c r="AH487" s="197">
        <v>147</v>
      </c>
      <c r="AI487" s="197">
        <v>11</v>
      </c>
      <c r="AJ487" s="197">
        <v>5.4</v>
      </c>
      <c r="AK487" s="197">
        <v>40.6</v>
      </c>
      <c r="AL487" s="197">
        <v>28.4</v>
      </c>
      <c r="AM487" s="197">
        <v>25.7</v>
      </c>
      <c r="AN487" s="197">
        <v>89</v>
      </c>
      <c r="AO487" s="197">
        <v>38</v>
      </c>
      <c r="AP487" s="197">
        <v>3.6</v>
      </c>
      <c r="AQ487" s="197">
        <v>37</v>
      </c>
      <c r="AR487" s="197">
        <v>4</v>
      </c>
      <c r="AS487" s="197"/>
      <c r="AT487" s="197"/>
      <c r="AU487" s="197"/>
      <c r="AV487" s="197"/>
      <c r="AW487" s="197">
        <v>5</v>
      </c>
      <c r="AX487" s="197">
        <v>0.5</v>
      </c>
      <c r="AY487" s="197">
        <v>0.2</v>
      </c>
      <c r="AZ487" s="197">
        <v>3</v>
      </c>
      <c r="BA487" s="197">
        <v>2</v>
      </c>
      <c r="BB487" s="197">
        <v>4</v>
      </c>
      <c r="BC487" s="197">
        <v>14</v>
      </c>
      <c r="BD487" s="197">
        <v>23</v>
      </c>
      <c r="BE487" s="197">
        <v>13.9</v>
      </c>
      <c r="BF487" s="197">
        <v>19.7</v>
      </c>
      <c r="BG487" s="197">
        <v>2.5</v>
      </c>
      <c r="BH487" s="197">
        <v>2.5</v>
      </c>
      <c r="BI487" s="197">
        <v>2.5</v>
      </c>
      <c r="BJ487" s="197">
        <v>4</v>
      </c>
      <c r="BK487" s="197">
        <v>1.7</v>
      </c>
      <c r="BL487" s="197">
        <v>1.6</v>
      </c>
      <c r="BM487" s="197">
        <v>12</v>
      </c>
      <c r="BN487" s="197">
        <v>1.3</v>
      </c>
      <c r="BO487" s="197">
        <v>93</v>
      </c>
      <c r="BP487" s="197">
        <v>97.1</v>
      </c>
      <c r="BQ487" s="197">
        <v>0</v>
      </c>
      <c r="BR487" s="197">
        <v>73</v>
      </c>
      <c r="BS487" s="197">
        <v>110</v>
      </c>
      <c r="BT487" s="197">
        <v>54</v>
      </c>
      <c r="BU487" s="197">
        <v>19.3</v>
      </c>
      <c r="BV487" s="197">
        <v>17.8</v>
      </c>
      <c r="BW487" s="197">
        <v>10.6</v>
      </c>
      <c r="BX487" s="197">
        <v>3.3</v>
      </c>
      <c r="BY487" s="197">
        <v>50.8</v>
      </c>
      <c r="BZ487" s="197">
        <v>99.9</v>
      </c>
      <c r="CA487" s="197">
        <v>50.8</v>
      </c>
      <c r="CB487" s="197">
        <v>100</v>
      </c>
      <c r="CC487" s="197"/>
      <c r="CD487" s="197"/>
      <c r="CE487" s="197"/>
      <c r="CF487" s="197"/>
      <c r="CG487" s="197"/>
      <c r="CH487" s="197"/>
      <c r="CI487" s="207" t="s">
        <v>129</v>
      </c>
      <c r="CJ487" s="207" t="s">
        <v>129</v>
      </c>
      <c r="CK487" s="207" t="s">
        <v>129</v>
      </c>
    </row>
    <row r="488" spans="1:89" x14ac:dyDescent="0.2">
      <c r="A488" s="196">
        <v>494</v>
      </c>
      <c r="B488" s="197">
        <v>494</v>
      </c>
      <c r="C488" s="197" t="s">
        <v>1286</v>
      </c>
      <c r="D488" s="202" t="s">
        <v>1287</v>
      </c>
      <c r="E488" s="197">
        <v>7</v>
      </c>
      <c r="F488" s="199" t="s">
        <v>110</v>
      </c>
      <c r="G488" s="199" t="s">
        <v>111</v>
      </c>
      <c r="H488" s="197"/>
      <c r="I488" s="200" t="s">
        <v>96</v>
      </c>
      <c r="J488" s="200" t="s">
        <v>337</v>
      </c>
      <c r="K488" s="200" t="s">
        <v>337</v>
      </c>
      <c r="L488" s="200" t="s">
        <v>337</v>
      </c>
      <c r="M488" s="200" t="s">
        <v>337</v>
      </c>
      <c r="N488" s="200" t="s">
        <v>337</v>
      </c>
      <c r="O488" s="200" t="s">
        <v>337</v>
      </c>
      <c r="P488" s="201">
        <v>44799</v>
      </c>
      <c r="Q488" s="201" t="s">
        <v>88</v>
      </c>
      <c r="R488" s="198" t="s">
        <v>1288</v>
      </c>
      <c r="S488" s="202">
        <v>7</v>
      </c>
      <c r="T488" s="197" t="s">
        <v>98</v>
      </c>
      <c r="U488" s="197">
        <v>113</v>
      </c>
      <c r="V488" s="197">
        <v>19</v>
      </c>
      <c r="W488" s="197">
        <v>14.9</v>
      </c>
      <c r="X488" s="197"/>
      <c r="Y488" s="197"/>
      <c r="Z488" s="203">
        <v>0.90972222222222221</v>
      </c>
      <c r="AA488" s="203">
        <v>0.34166666666666662</v>
      </c>
      <c r="AB488" s="204">
        <v>608.29999999999995</v>
      </c>
      <c r="AC488" s="197">
        <v>583.29999999999995</v>
      </c>
      <c r="AD488" s="197">
        <v>96</v>
      </c>
      <c r="AE488" s="197">
        <v>25</v>
      </c>
      <c r="AF488" s="197"/>
      <c r="AG488" s="197">
        <v>13.5</v>
      </c>
      <c r="AH488" s="197">
        <v>127.5</v>
      </c>
      <c r="AI488" s="197">
        <v>6.2</v>
      </c>
      <c r="AJ488" s="197">
        <v>3</v>
      </c>
      <c r="AK488" s="197">
        <v>44.7</v>
      </c>
      <c r="AL488" s="197">
        <v>24.8</v>
      </c>
      <c r="AM488" s="197">
        <v>27.5</v>
      </c>
      <c r="AN488" s="197">
        <v>70</v>
      </c>
      <c r="AO488" s="197">
        <v>23</v>
      </c>
      <c r="AP488" s="197">
        <v>2.2999999999999998</v>
      </c>
      <c r="AQ488" s="197">
        <v>126</v>
      </c>
      <c r="AR488" s="197">
        <v>13</v>
      </c>
      <c r="AS488" s="197"/>
      <c r="AT488" s="197"/>
      <c r="AU488" s="197"/>
      <c r="AV488" s="197"/>
      <c r="AW488" s="197">
        <v>112</v>
      </c>
      <c r="AX488" s="197">
        <v>11.5</v>
      </c>
      <c r="AY488" s="197">
        <v>6.3</v>
      </c>
      <c r="AZ488" s="197">
        <v>7</v>
      </c>
      <c r="BA488" s="197">
        <v>2</v>
      </c>
      <c r="BB488" s="197">
        <v>4</v>
      </c>
      <c r="BC488" s="197">
        <v>6</v>
      </c>
      <c r="BD488" s="197">
        <v>19</v>
      </c>
      <c r="BE488" s="197">
        <v>16.7</v>
      </c>
      <c r="BF488" s="197">
        <v>24.1</v>
      </c>
      <c r="BG488" s="197">
        <v>2</v>
      </c>
      <c r="BH488" s="197">
        <v>1.9</v>
      </c>
      <c r="BI488" s="197">
        <v>2</v>
      </c>
      <c r="BJ488" s="197">
        <v>3</v>
      </c>
      <c r="BK488" s="197">
        <v>1.5</v>
      </c>
      <c r="BL488" s="197">
        <v>0.8</v>
      </c>
      <c r="BM488" s="197">
        <v>12</v>
      </c>
      <c r="BN488" s="197">
        <v>1.2</v>
      </c>
      <c r="BO488" s="197">
        <v>93</v>
      </c>
      <c r="BP488" s="197">
        <v>97.1</v>
      </c>
      <c r="BQ488" s="197">
        <v>0</v>
      </c>
      <c r="BR488" s="197">
        <v>61</v>
      </c>
      <c r="BS488" s="197">
        <v>104</v>
      </c>
      <c r="BT488" s="197">
        <v>45</v>
      </c>
      <c r="BU488" s="197">
        <v>0</v>
      </c>
      <c r="BV488" s="197">
        <v>0</v>
      </c>
      <c r="BW488" s="197">
        <v>5.4</v>
      </c>
      <c r="BX488" s="197">
        <v>3.8</v>
      </c>
      <c r="BY488" s="197">
        <v>99.3</v>
      </c>
      <c r="BZ488" s="197">
        <v>99.3</v>
      </c>
      <c r="CA488" s="197">
        <v>100</v>
      </c>
      <c r="CB488" s="197">
        <v>99.9</v>
      </c>
      <c r="CC488" s="197"/>
      <c r="CD488" s="197"/>
      <c r="CE488" s="197"/>
      <c r="CF488" s="197"/>
      <c r="CG488" s="197"/>
      <c r="CH488" s="197"/>
      <c r="CI488" s="207">
        <v>10</v>
      </c>
      <c r="CJ488" s="207">
        <v>10</v>
      </c>
      <c r="CK488" s="207">
        <v>0</v>
      </c>
    </row>
    <row r="489" spans="1:89" x14ac:dyDescent="0.2">
      <c r="A489" s="196">
        <v>495</v>
      </c>
      <c r="B489" s="197">
        <v>495</v>
      </c>
      <c r="C489" s="197" t="s">
        <v>1283</v>
      </c>
      <c r="D489" s="202" t="s">
        <v>1284</v>
      </c>
      <c r="E489" s="197">
        <v>17</v>
      </c>
      <c r="F489" s="199" t="s">
        <v>110</v>
      </c>
      <c r="G489" s="199" t="s">
        <v>111</v>
      </c>
      <c r="H489" s="197"/>
      <c r="I489" s="200" t="s">
        <v>1752</v>
      </c>
      <c r="J489" s="200" t="s">
        <v>93</v>
      </c>
      <c r="K489" s="200" t="s">
        <v>87</v>
      </c>
      <c r="L489" s="200" t="s">
        <v>337</v>
      </c>
      <c r="M489" s="200" t="s">
        <v>337</v>
      </c>
      <c r="N489" s="200" t="s">
        <v>337</v>
      </c>
      <c r="O489" s="200" t="s">
        <v>337</v>
      </c>
      <c r="P489" s="201">
        <v>44803</v>
      </c>
      <c r="Q489" s="201" t="s">
        <v>88</v>
      </c>
      <c r="R489" s="198" t="s">
        <v>1285</v>
      </c>
      <c r="S489" s="202">
        <v>17</v>
      </c>
      <c r="T489" s="197" t="s">
        <v>90</v>
      </c>
      <c r="U489" s="197">
        <v>175</v>
      </c>
      <c r="V489" s="197">
        <v>65</v>
      </c>
      <c r="W489" s="197">
        <v>21.2</v>
      </c>
      <c r="X489" s="197"/>
      <c r="Y489" s="197"/>
      <c r="Z489" s="203">
        <v>0.90277777777777779</v>
      </c>
      <c r="AA489" s="203">
        <v>0.49305555555555558</v>
      </c>
      <c r="AB489" s="204">
        <v>745.5</v>
      </c>
      <c r="AC489" s="197">
        <v>632.5</v>
      </c>
      <c r="AD489" s="197">
        <v>85</v>
      </c>
      <c r="AE489" s="197">
        <v>113</v>
      </c>
      <c r="AF489" s="197"/>
      <c r="AG489" s="197">
        <v>104.5</v>
      </c>
      <c r="AH489" s="197">
        <v>58</v>
      </c>
      <c r="AI489" s="197">
        <v>25.6</v>
      </c>
      <c r="AJ489" s="197">
        <v>2</v>
      </c>
      <c r="AK489" s="197">
        <v>56.4</v>
      </c>
      <c r="AL489" s="197">
        <v>17.8</v>
      </c>
      <c r="AM489" s="197">
        <v>23.8</v>
      </c>
      <c r="AN489" s="197">
        <v>78</v>
      </c>
      <c r="AO489" s="197">
        <v>25</v>
      </c>
      <c r="AP489" s="197">
        <v>2</v>
      </c>
      <c r="AQ489" s="197">
        <v>87</v>
      </c>
      <c r="AR489" s="197">
        <v>8.3000000000000007</v>
      </c>
      <c r="AS489" s="197"/>
      <c r="AT489" s="197"/>
      <c r="AU489" s="197"/>
      <c r="AV489" s="197"/>
      <c r="AW489" s="197">
        <v>148</v>
      </c>
      <c r="AX489" s="197">
        <v>14</v>
      </c>
      <c r="AY489" s="197">
        <v>0</v>
      </c>
      <c r="AZ489" s="197">
        <v>7</v>
      </c>
      <c r="BA489" s="197">
        <v>0</v>
      </c>
      <c r="BB489" s="197">
        <v>2</v>
      </c>
      <c r="BC489" s="197">
        <v>36</v>
      </c>
      <c r="BD489" s="197">
        <v>45</v>
      </c>
      <c r="BE489" s="197">
        <v>13</v>
      </c>
      <c r="BF489" s="197">
        <v>15.7</v>
      </c>
      <c r="BG489" s="197">
        <v>4.3</v>
      </c>
      <c r="BH489" s="197">
        <v>4</v>
      </c>
      <c r="BI489" s="197">
        <v>4.4000000000000004</v>
      </c>
      <c r="BJ489" s="197">
        <v>3</v>
      </c>
      <c r="BK489" s="197">
        <v>5.4</v>
      </c>
      <c r="BL489" s="197">
        <v>3.5</v>
      </c>
      <c r="BM489" s="197">
        <v>18</v>
      </c>
      <c r="BN489" s="197">
        <v>1.7</v>
      </c>
      <c r="BO489" s="197">
        <v>93</v>
      </c>
      <c r="BP489" s="197">
        <v>96</v>
      </c>
      <c r="BQ489" s="197">
        <v>0</v>
      </c>
      <c r="BR489" s="197">
        <v>60</v>
      </c>
      <c r="BS489" s="197">
        <v>94</v>
      </c>
      <c r="BT489" s="197">
        <v>46</v>
      </c>
      <c r="BU489" s="197">
        <v>120.1</v>
      </c>
      <c r="BV489" s="197">
        <v>1.9</v>
      </c>
      <c r="BW489" s="197">
        <v>12.2</v>
      </c>
      <c r="BX489" s="197">
        <v>3.1</v>
      </c>
      <c r="BY489" s="197">
        <v>99.4</v>
      </c>
      <c r="BZ489" s="197">
        <v>99.4</v>
      </c>
      <c r="CA489" s="197">
        <v>100</v>
      </c>
      <c r="CB489" s="197">
        <v>100</v>
      </c>
      <c r="CC489" s="197"/>
      <c r="CD489" s="197"/>
      <c r="CE489" s="197"/>
      <c r="CF489" s="197"/>
      <c r="CG489" s="197"/>
      <c r="CH489" s="197" t="s">
        <v>1765</v>
      </c>
      <c r="CI489" s="207">
        <v>2</v>
      </c>
      <c r="CJ489" s="207" t="s">
        <v>129</v>
      </c>
      <c r="CK489" s="207">
        <v>5</v>
      </c>
    </row>
    <row r="490" spans="1:89" x14ac:dyDescent="0.2">
      <c r="A490" s="196">
        <v>496</v>
      </c>
      <c r="B490" s="197">
        <v>496</v>
      </c>
      <c r="C490" s="197" t="s">
        <v>1277</v>
      </c>
      <c r="D490" s="202" t="s">
        <v>1278</v>
      </c>
      <c r="E490" s="197">
        <v>12</v>
      </c>
      <c r="F490" s="199" t="s">
        <v>110</v>
      </c>
      <c r="G490" s="199" t="s">
        <v>111</v>
      </c>
      <c r="H490" s="197"/>
      <c r="I490" s="200" t="s">
        <v>94</v>
      </c>
      <c r="J490" s="200" t="s">
        <v>96</v>
      </c>
      <c r="K490" s="200" t="s">
        <v>93</v>
      </c>
      <c r="L490" s="200" t="s">
        <v>337</v>
      </c>
      <c r="M490" s="200" t="s">
        <v>337</v>
      </c>
      <c r="N490" s="200" t="s">
        <v>337</v>
      </c>
      <c r="O490" s="200" t="s">
        <v>337</v>
      </c>
      <c r="P490" s="201">
        <v>44806</v>
      </c>
      <c r="Q490" s="201" t="s">
        <v>88</v>
      </c>
      <c r="R490" s="198" t="s">
        <v>1279</v>
      </c>
      <c r="S490" s="202">
        <v>12</v>
      </c>
      <c r="T490" s="197" t="s">
        <v>90</v>
      </c>
      <c r="U490" s="197">
        <v>170</v>
      </c>
      <c r="V490" s="197">
        <v>44</v>
      </c>
      <c r="W490" s="197">
        <v>15.2</v>
      </c>
      <c r="X490" s="197"/>
      <c r="Y490" s="197"/>
      <c r="Z490" s="203">
        <v>0.9375</v>
      </c>
      <c r="AA490" s="203">
        <v>0.30277777777777776</v>
      </c>
      <c r="AB490" s="204">
        <v>494.5</v>
      </c>
      <c r="AC490" s="197">
        <v>479.5</v>
      </c>
      <c r="AD490" s="197">
        <v>97</v>
      </c>
      <c r="AE490" s="197">
        <v>15</v>
      </c>
      <c r="AF490" s="197"/>
      <c r="AG490" s="197">
        <v>32.5</v>
      </c>
      <c r="AH490" s="197">
        <v>79.5</v>
      </c>
      <c r="AI490" s="197">
        <v>9</v>
      </c>
      <c r="AJ490" s="197">
        <v>1.8</v>
      </c>
      <c r="AK490" s="197">
        <v>61.3</v>
      </c>
      <c r="AL490" s="197">
        <v>19.100000000000001</v>
      </c>
      <c r="AM490" s="197">
        <v>17.8</v>
      </c>
      <c r="AN490" s="197">
        <v>61</v>
      </c>
      <c r="AO490" s="197">
        <v>20</v>
      </c>
      <c r="AP490" s="197">
        <v>2.4</v>
      </c>
      <c r="AQ490" s="197">
        <v>53</v>
      </c>
      <c r="AR490" s="197">
        <v>6.6</v>
      </c>
      <c r="AS490" s="197"/>
      <c r="AT490" s="197"/>
      <c r="AU490" s="197"/>
      <c r="AV490" s="197"/>
      <c r="AW490" s="197">
        <v>89</v>
      </c>
      <c r="AX490" s="197">
        <v>11.1</v>
      </c>
      <c r="AY490" s="197">
        <v>1.4</v>
      </c>
      <c r="AZ490" s="197">
        <v>2</v>
      </c>
      <c r="BA490" s="197">
        <v>0</v>
      </c>
      <c r="BB490" s="197">
        <v>4</v>
      </c>
      <c r="BC490" s="197">
        <v>10</v>
      </c>
      <c r="BD490" s="197">
        <v>16</v>
      </c>
      <c r="BE490" s="197">
        <v>14.5</v>
      </c>
      <c r="BF490" s="197">
        <v>14.8</v>
      </c>
      <c r="BG490" s="197">
        <v>2</v>
      </c>
      <c r="BH490" s="197">
        <v>2.1</v>
      </c>
      <c r="BI490" s="197">
        <v>2</v>
      </c>
      <c r="BJ490" s="197">
        <v>2.4</v>
      </c>
      <c r="BK490" s="197">
        <v>1.4</v>
      </c>
      <c r="BL490" s="197">
        <v>1.5</v>
      </c>
      <c r="BM490" s="197">
        <v>3</v>
      </c>
      <c r="BN490" s="197">
        <v>0.4</v>
      </c>
      <c r="BO490" s="197">
        <v>92</v>
      </c>
      <c r="BP490" s="197">
        <v>97.4</v>
      </c>
      <c r="BQ490" s="197">
        <v>0</v>
      </c>
      <c r="BR490" s="197">
        <v>67</v>
      </c>
      <c r="BS490" s="197">
        <v>99</v>
      </c>
      <c r="BT490" s="197">
        <v>51</v>
      </c>
      <c r="BU490" s="197">
        <v>82.6</v>
      </c>
      <c r="BV490" s="197">
        <v>1.3</v>
      </c>
      <c r="BW490" s="197">
        <v>8.3000000000000007</v>
      </c>
      <c r="BX490" s="197">
        <v>3</v>
      </c>
      <c r="BY490" s="197">
        <v>99.5</v>
      </c>
      <c r="BZ490" s="197">
        <v>99.5</v>
      </c>
      <c r="CA490" s="197">
        <v>100</v>
      </c>
      <c r="CB490" s="197">
        <v>100</v>
      </c>
      <c r="CC490" s="197"/>
      <c r="CD490" s="197"/>
      <c r="CE490" s="197"/>
      <c r="CF490" s="197"/>
      <c r="CG490" s="197"/>
      <c r="CH490" s="197" t="s">
        <v>1899</v>
      </c>
      <c r="CI490" s="207">
        <v>10</v>
      </c>
      <c r="CJ490" s="207">
        <v>10</v>
      </c>
      <c r="CK490" s="207">
        <v>0</v>
      </c>
    </row>
    <row r="491" spans="1:89" x14ac:dyDescent="0.2">
      <c r="A491" s="196">
        <v>497</v>
      </c>
      <c r="B491" s="197">
        <v>497</v>
      </c>
      <c r="C491" s="197" t="s">
        <v>1280</v>
      </c>
      <c r="D491" s="202" t="s">
        <v>1281</v>
      </c>
      <c r="E491" s="197">
        <v>16</v>
      </c>
      <c r="F491" s="199" t="s">
        <v>110</v>
      </c>
      <c r="G491" s="199" t="s">
        <v>111</v>
      </c>
      <c r="H491" s="197" t="s">
        <v>1790</v>
      </c>
      <c r="I491" s="200" t="s">
        <v>94</v>
      </c>
      <c r="J491" s="200" t="s">
        <v>93</v>
      </c>
      <c r="K491" s="200" t="s">
        <v>87</v>
      </c>
      <c r="L491" s="200" t="s">
        <v>337</v>
      </c>
      <c r="M491" s="200" t="s">
        <v>337</v>
      </c>
      <c r="N491" s="200" t="s">
        <v>337</v>
      </c>
      <c r="O491" s="200" t="s">
        <v>337</v>
      </c>
      <c r="P491" s="201">
        <v>44806</v>
      </c>
      <c r="Q491" s="201" t="s">
        <v>88</v>
      </c>
      <c r="R491" s="198" t="s">
        <v>1282</v>
      </c>
      <c r="S491" s="202">
        <v>16</v>
      </c>
      <c r="T491" s="197" t="s">
        <v>90</v>
      </c>
      <c r="U491" s="197">
        <v>163</v>
      </c>
      <c r="V491" s="197">
        <v>73</v>
      </c>
      <c r="W491" s="197">
        <v>27.5</v>
      </c>
      <c r="X491" s="197"/>
      <c r="Y491" s="197"/>
      <c r="Z491" s="203">
        <v>0.88958333333333339</v>
      </c>
      <c r="AA491" s="203">
        <v>0.42430555555555555</v>
      </c>
      <c r="AB491" s="204">
        <v>770.5</v>
      </c>
      <c r="AC491" s="197">
        <v>521</v>
      </c>
      <c r="AD491" s="197">
        <v>68</v>
      </c>
      <c r="AE491" s="197">
        <v>249.5</v>
      </c>
      <c r="AF491" s="197"/>
      <c r="AG491" s="197">
        <v>1.5</v>
      </c>
      <c r="AH491" s="197">
        <v>71</v>
      </c>
      <c r="AI491" s="197">
        <v>32.4</v>
      </c>
      <c r="AJ491" s="197">
        <v>3</v>
      </c>
      <c r="AK491" s="197">
        <v>60.7</v>
      </c>
      <c r="AL491" s="197">
        <v>13.3</v>
      </c>
      <c r="AM491" s="197">
        <v>22.9</v>
      </c>
      <c r="AN491" s="197">
        <v>57</v>
      </c>
      <c r="AO491" s="197">
        <v>19</v>
      </c>
      <c r="AP491" s="197">
        <v>1.5</v>
      </c>
      <c r="AQ491" s="197">
        <v>116</v>
      </c>
      <c r="AR491" s="197">
        <v>13.4</v>
      </c>
      <c r="AS491" s="197"/>
      <c r="AT491" s="197"/>
      <c r="AU491" s="197"/>
      <c r="AV491" s="197"/>
      <c r="AW491" s="197">
        <v>49</v>
      </c>
      <c r="AX491" s="197">
        <v>5.6</v>
      </c>
      <c r="AY491" s="197">
        <v>3</v>
      </c>
      <c r="AZ491" s="197">
        <v>1</v>
      </c>
      <c r="BA491" s="197">
        <v>1</v>
      </c>
      <c r="BB491" s="197">
        <v>2</v>
      </c>
      <c r="BC491" s="197">
        <v>31</v>
      </c>
      <c r="BD491" s="197">
        <v>35</v>
      </c>
      <c r="BE491" s="197">
        <v>13.7</v>
      </c>
      <c r="BF491" s="197">
        <v>18.7</v>
      </c>
      <c r="BG491" s="197">
        <v>4</v>
      </c>
      <c r="BH491" s="197">
        <v>7</v>
      </c>
      <c r="BI491" s="197">
        <v>3.1</v>
      </c>
      <c r="BJ491" s="197">
        <v>5</v>
      </c>
      <c r="BK491" s="197">
        <v>1.6</v>
      </c>
      <c r="BL491" s="197">
        <v>3.2</v>
      </c>
      <c r="BM491" s="197">
        <v>8</v>
      </c>
      <c r="BN491" s="197">
        <v>0.9</v>
      </c>
      <c r="BO491" s="197">
        <v>92</v>
      </c>
      <c r="BP491" s="197">
        <v>96.6</v>
      </c>
      <c r="BQ491" s="197">
        <v>0</v>
      </c>
      <c r="BR491" s="197">
        <v>45</v>
      </c>
      <c r="BS491" s="197">
        <v>84</v>
      </c>
      <c r="BT491" s="197">
        <v>34</v>
      </c>
      <c r="BU491" s="197">
        <v>121.4</v>
      </c>
      <c r="BV491" s="197">
        <v>41.5</v>
      </c>
      <c r="BW491" s="197">
        <v>5.3</v>
      </c>
      <c r="BX491" s="197">
        <v>3.6</v>
      </c>
      <c r="BY491" s="197">
        <v>99.9</v>
      </c>
      <c r="BZ491" s="197">
        <v>99.9</v>
      </c>
      <c r="CA491" s="197">
        <v>100</v>
      </c>
      <c r="CB491" s="197">
        <v>100</v>
      </c>
      <c r="CC491" s="197"/>
      <c r="CD491" s="197"/>
      <c r="CE491" s="197"/>
      <c r="CF491" s="197"/>
      <c r="CG491" s="197"/>
      <c r="CH491" s="197"/>
      <c r="CI491" s="207">
        <v>5</v>
      </c>
      <c r="CJ491" s="207">
        <v>10</v>
      </c>
      <c r="CK491" s="207">
        <v>5</v>
      </c>
    </row>
    <row r="492" spans="1:89" x14ac:dyDescent="0.2">
      <c r="A492">
        <v>498</v>
      </c>
      <c r="B492">
        <v>498</v>
      </c>
      <c r="C492" t="s">
        <v>1274</v>
      </c>
      <c r="D492" s="185" t="s">
        <v>1275</v>
      </c>
      <c r="E492">
        <v>7</v>
      </c>
      <c r="F492" s="199" t="s">
        <v>110</v>
      </c>
      <c r="G492" s="199" t="s">
        <v>111</v>
      </c>
      <c r="H492" s="197"/>
      <c r="I492" s="200" t="s">
        <v>94</v>
      </c>
      <c r="J492" s="200" t="s">
        <v>93</v>
      </c>
      <c r="K492" s="200"/>
      <c r="L492" s="200"/>
      <c r="M492" s="200"/>
      <c r="N492" s="200"/>
      <c r="O492" s="200"/>
      <c r="P492" s="210">
        <v>44813</v>
      </c>
      <c r="Q492" s="210" t="s">
        <v>88</v>
      </c>
      <c r="R492" s="211" t="s">
        <v>1276</v>
      </c>
      <c r="S492" s="185">
        <v>7</v>
      </c>
      <c r="T492" t="s">
        <v>90</v>
      </c>
      <c r="U492">
        <v>130</v>
      </c>
      <c r="V492">
        <v>27</v>
      </c>
      <c r="W492">
        <v>16</v>
      </c>
      <c r="Z492" s="212">
        <v>0.92708333333333337</v>
      </c>
      <c r="AA492" s="212">
        <v>0.34097222222222223</v>
      </c>
      <c r="AB492" s="27">
        <v>596.1</v>
      </c>
      <c r="AC492">
        <v>509.5</v>
      </c>
      <c r="AD492">
        <v>85</v>
      </c>
      <c r="AE492">
        <v>86.6</v>
      </c>
      <c r="AG492">
        <v>22</v>
      </c>
      <c r="AH492">
        <v>138</v>
      </c>
      <c r="AI492">
        <v>14.5</v>
      </c>
      <c r="AJ492">
        <v>5.0999999999999996</v>
      </c>
      <c r="AK492">
        <v>49</v>
      </c>
      <c r="AL492">
        <v>24.2</v>
      </c>
      <c r="AM492">
        <v>21.7</v>
      </c>
      <c r="AN492">
        <v>86</v>
      </c>
      <c r="AO492">
        <v>40</v>
      </c>
      <c r="AP492">
        <v>4</v>
      </c>
      <c r="AQ492">
        <v>77</v>
      </c>
      <c r="AR492">
        <v>9.1</v>
      </c>
      <c r="AS492">
        <v>107.7</v>
      </c>
      <c r="AT492">
        <v>73.2</v>
      </c>
      <c r="AU492" s="27">
        <v>4.7105004906771342</v>
      </c>
      <c r="AV492" s="27">
        <v>5.1815505397448476</v>
      </c>
      <c r="AW492">
        <v>16</v>
      </c>
      <c r="AX492">
        <v>1.8</v>
      </c>
      <c r="AY492">
        <v>1.4</v>
      </c>
      <c r="AZ492">
        <v>0</v>
      </c>
      <c r="BA492">
        <v>0</v>
      </c>
      <c r="BB492">
        <v>0</v>
      </c>
      <c r="BC492">
        <v>28</v>
      </c>
      <c r="BD492">
        <v>28</v>
      </c>
      <c r="BF492">
        <v>24.3</v>
      </c>
      <c r="BG492">
        <v>3.3</v>
      </c>
      <c r="BH492">
        <v>3.3</v>
      </c>
      <c r="BI492">
        <v>3.3</v>
      </c>
      <c r="BJ492">
        <v>5.0999999999999996</v>
      </c>
      <c r="BK492">
        <v>2.7</v>
      </c>
      <c r="BL492">
        <v>2.5</v>
      </c>
      <c r="BM492">
        <v>1</v>
      </c>
      <c r="BN492">
        <v>0.1</v>
      </c>
      <c r="BO492">
        <v>94</v>
      </c>
      <c r="BP492">
        <v>97.2</v>
      </c>
      <c r="BQ492">
        <v>0</v>
      </c>
      <c r="BR492">
        <v>68</v>
      </c>
      <c r="BS492">
        <v>118</v>
      </c>
      <c r="BT492">
        <v>52</v>
      </c>
      <c r="BU492">
        <v>37.799999999999997</v>
      </c>
      <c r="BV492">
        <v>33.799999999999997</v>
      </c>
      <c r="BW492">
        <v>18.7</v>
      </c>
      <c r="BX492">
        <v>3</v>
      </c>
      <c r="BY492">
        <v>95.2</v>
      </c>
      <c r="BZ492">
        <v>99.8</v>
      </c>
      <c r="CA492">
        <v>98.2</v>
      </c>
      <c r="CB492">
        <v>95.2</v>
      </c>
      <c r="CC492" s="197"/>
      <c r="CD492" s="197"/>
      <c r="CE492" s="197"/>
      <c r="CF492" s="197"/>
      <c r="CG492" s="197"/>
      <c r="CH492" s="197"/>
      <c r="CI492" s="207">
        <v>10</v>
      </c>
      <c r="CJ492" s="207">
        <v>10</v>
      </c>
      <c r="CK492" s="207">
        <v>0</v>
      </c>
    </row>
    <row r="493" spans="1:89" x14ac:dyDescent="0.2">
      <c r="A493">
        <v>499</v>
      </c>
      <c r="B493">
        <v>499</v>
      </c>
      <c r="C493" t="s">
        <v>1271</v>
      </c>
      <c r="D493" s="185" t="s">
        <v>1272</v>
      </c>
      <c r="E493">
        <v>13</v>
      </c>
      <c r="F493" s="199" t="s">
        <v>110</v>
      </c>
      <c r="G493" s="199" t="s">
        <v>111</v>
      </c>
      <c r="H493" s="197" t="s">
        <v>1790</v>
      </c>
      <c r="I493" s="200" t="s">
        <v>1752</v>
      </c>
      <c r="J493" s="200" t="s">
        <v>93</v>
      </c>
      <c r="K493" s="200"/>
      <c r="L493" s="200"/>
      <c r="M493" s="200"/>
      <c r="N493" s="200"/>
      <c r="O493" s="200"/>
      <c r="P493" s="210">
        <v>44813</v>
      </c>
      <c r="Q493" s="210" t="s">
        <v>88</v>
      </c>
      <c r="R493" s="211" t="s">
        <v>1273</v>
      </c>
      <c r="S493" s="185">
        <v>13</v>
      </c>
      <c r="T493" t="s">
        <v>90</v>
      </c>
      <c r="U493">
        <v>156</v>
      </c>
      <c r="V493">
        <v>66</v>
      </c>
      <c r="W493">
        <v>27.1</v>
      </c>
      <c r="Z493" s="212">
        <v>0.875</v>
      </c>
      <c r="AA493" s="212">
        <v>0.34097222222222223</v>
      </c>
      <c r="AB493" s="27">
        <v>543.5</v>
      </c>
      <c r="AC493">
        <v>514</v>
      </c>
      <c r="AD493">
        <v>95</v>
      </c>
      <c r="AE493">
        <v>29.5</v>
      </c>
      <c r="AG493">
        <v>127</v>
      </c>
      <c r="AH493">
        <v>68</v>
      </c>
      <c r="AI493">
        <v>23.3</v>
      </c>
      <c r="AJ493">
        <v>4.4000000000000004</v>
      </c>
      <c r="AK493">
        <v>58.8</v>
      </c>
      <c r="AL493">
        <v>15.2</v>
      </c>
      <c r="AM493">
        <v>21.7</v>
      </c>
      <c r="AN493">
        <v>79</v>
      </c>
      <c r="AO493">
        <v>32</v>
      </c>
      <c r="AP493">
        <v>3.5</v>
      </c>
      <c r="AQ493">
        <v>67</v>
      </c>
      <c r="AR493">
        <v>7.8</v>
      </c>
      <c r="AS493">
        <v>100.7</v>
      </c>
      <c r="AT493">
        <v>74</v>
      </c>
      <c r="AU493" s="27">
        <v>3.7354085603112841</v>
      </c>
      <c r="AV493" s="27">
        <v>4.1439688715953311</v>
      </c>
      <c r="AW493">
        <v>5</v>
      </c>
      <c r="AX493">
        <v>0.6</v>
      </c>
      <c r="AY493">
        <v>0.5</v>
      </c>
      <c r="AZ493">
        <v>2</v>
      </c>
      <c r="BA493">
        <v>0</v>
      </c>
      <c r="BB493">
        <v>1</v>
      </c>
      <c r="BC493">
        <v>29</v>
      </c>
      <c r="BD493">
        <v>32</v>
      </c>
      <c r="BE493">
        <v>10.4</v>
      </c>
      <c r="BF493">
        <v>12.2</v>
      </c>
      <c r="BG493">
        <v>3.7</v>
      </c>
      <c r="BH493">
        <v>8.1</v>
      </c>
      <c r="BI493">
        <v>2.5</v>
      </c>
      <c r="BJ493">
        <v>4.8</v>
      </c>
      <c r="BK493">
        <v>2.7</v>
      </c>
      <c r="BL493">
        <v>2.1</v>
      </c>
      <c r="BM493">
        <v>18</v>
      </c>
      <c r="BN493">
        <v>2.1</v>
      </c>
      <c r="BO493">
        <v>86</v>
      </c>
      <c r="BP493">
        <v>95.9</v>
      </c>
      <c r="BQ493">
        <v>0</v>
      </c>
      <c r="BR493">
        <v>68</v>
      </c>
      <c r="BS493">
        <v>108</v>
      </c>
      <c r="BT493">
        <v>30</v>
      </c>
      <c r="BU493">
        <v>75.5</v>
      </c>
      <c r="BV493">
        <v>2.5</v>
      </c>
      <c r="BW493">
        <v>7.9</v>
      </c>
      <c r="BX493">
        <v>3.4</v>
      </c>
      <c r="BY493">
        <v>94.2</v>
      </c>
      <c r="BZ493">
        <v>94.2</v>
      </c>
      <c r="CA493">
        <v>98.4</v>
      </c>
      <c r="CB493">
        <v>100</v>
      </c>
      <c r="CC493" s="197"/>
      <c r="CD493" s="197"/>
      <c r="CE493" s="197"/>
      <c r="CF493" s="197"/>
      <c r="CG493" s="197"/>
      <c r="CH493" s="197"/>
      <c r="CI493" s="207">
        <v>8</v>
      </c>
      <c r="CJ493" s="207">
        <v>10</v>
      </c>
      <c r="CK493" s="207">
        <v>5</v>
      </c>
    </row>
    <row r="494" spans="1:89" x14ac:dyDescent="0.2">
      <c r="A494">
        <v>500</v>
      </c>
      <c r="B494">
        <v>500</v>
      </c>
      <c r="C494" t="s">
        <v>1268</v>
      </c>
      <c r="D494" s="185" t="s">
        <v>1269</v>
      </c>
      <c r="E494">
        <v>11</v>
      </c>
      <c r="F494" s="199" t="s">
        <v>110</v>
      </c>
      <c r="G494" s="199" t="s">
        <v>111</v>
      </c>
      <c r="H494" s="197"/>
      <c r="I494" s="200" t="s">
        <v>1752</v>
      </c>
      <c r="J494" s="200" t="s">
        <v>96</v>
      </c>
      <c r="K494" s="200" t="s">
        <v>93</v>
      </c>
      <c r="L494" s="200" t="s">
        <v>87</v>
      </c>
      <c r="M494" s="200"/>
      <c r="N494" s="200"/>
      <c r="O494" s="200"/>
      <c r="P494" s="210">
        <v>44817</v>
      </c>
      <c r="Q494" s="210" t="s">
        <v>88</v>
      </c>
      <c r="R494" s="211" t="s">
        <v>1270</v>
      </c>
      <c r="S494" s="185">
        <v>11</v>
      </c>
      <c r="T494" t="s">
        <v>90</v>
      </c>
      <c r="U494">
        <v>165</v>
      </c>
      <c r="V494">
        <v>48</v>
      </c>
      <c r="W494">
        <v>17.600000000000001</v>
      </c>
      <c r="Z494" s="212">
        <v>0.89583333333333337</v>
      </c>
      <c r="AA494" s="212">
        <v>0.28888888888888892</v>
      </c>
      <c r="AB494" s="27">
        <v>544.5</v>
      </c>
      <c r="AC494">
        <v>528.5</v>
      </c>
      <c r="AD494">
        <v>97</v>
      </c>
      <c r="AE494">
        <v>16</v>
      </c>
      <c r="AG494">
        <v>22</v>
      </c>
      <c r="AH494">
        <v>108</v>
      </c>
      <c r="AI494">
        <v>6.7</v>
      </c>
      <c r="AJ494">
        <v>1</v>
      </c>
      <c r="AK494">
        <v>57.8</v>
      </c>
      <c r="AL494">
        <v>14.9</v>
      </c>
      <c r="AM494">
        <v>26.3</v>
      </c>
      <c r="AN494">
        <v>48</v>
      </c>
      <c r="AO494">
        <v>17</v>
      </c>
      <c r="AP494">
        <v>1.9</v>
      </c>
      <c r="AQ494">
        <v>43</v>
      </c>
      <c r="AR494">
        <v>4.9000000000000004</v>
      </c>
      <c r="AS494">
        <v>74.3</v>
      </c>
      <c r="AT494">
        <v>72.7</v>
      </c>
      <c r="AU494" s="27">
        <v>1.9299905392620624</v>
      </c>
      <c r="AV494" s="27">
        <v>2.1456953642384105</v>
      </c>
      <c r="AW494">
        <v>13</v>
      </c>
      <c r="AX494">
        <v>1.1000000000000001</v>
      </c>
      <c r="AY494">
        <v>0</v>
      </c>
      <c r="AZ494">
        <v>5</v>
      </c>
      <c r="BA494">
        <v>0</v>
      </c>
      <c r="BB494">
        <v>3</v>
      </c>
      <c r="BC494">
        <v>19</v>
      </c>
      <c r="BD494">
        <v>27</v>
      </c>
      <c r="BE494">
        <v>12</v>
      </c>
      <c r="BF494">
        <v>15.8</v>
      </c>
      <c r="BG494">
        <v>3.1</v>
      </c>
      <c r="BH494">
        <v>4.7</v>
      </c>
      <c r="BI494">
        <v>2.5</v>
      </c>
      <c r="BJ494">
        <v>3.6</v>
      </c>
      <c r="BK494">
        <v>2.6</v>
      </c>
      <c r="BL494">
        <v>1.8</v>
      </c>
      <c r="BM494">
        <v>14</v>
      </c>
      <c r="BN494">
        <v>1.6</v>
      </c>
      <c r="BO494">
        <v>92</v>
      </c>
      <c r="BP494">
        <v>95.8</v>
      </c>
      <c r="BQ494">
        <v>0</v>
      </c>
      <c r="BR494">
        <v>76</v>
      </c>
      <c r="BS494">
        <v>109</v>
      </c>
      <c r="BT494">
        <v>64</v>
      </c>
      <c r="BU494">
        <v>6.8</v>
      </c>
      <c r="BV494">
        <v>25.4</v>
      </c>
      <c r="BW494">
        <v>17</v>
      </c>
      <c r="BX494">
        <v>3.6</v>
      </c>
      <c r="BY494">
        <v>98.8</v>
      </c>
      <c r="BZ494">
        <v>99.7</v>
      </c>
      <c r="CA494">
        <v>100</v>
      </c>
      <c r="CB494">
        <v>98.8</v>
      </c>
      <c r="CC494" s="197"/>
      <c r="CD494" s="197"/>
      <c r="CE494" s="197"/>
      <c r="CF494" s="197"/>
      <c r="CG494" s="197"/>
      <c r="CH494" s="197"/>
      <c r="CI494" s="207">
        <v>10</v>
      </c>
      <c r="CJ494" s="207">
        <v>10</v>
      </c>
      <c r="CK494" s="207">
        <v>5</v>
      </c>
    </row>
    <row r="495" spans="1:89" x14ac:dyDescent="0.2">
      <c r="A495">
        <v>501</v>
      </c>
      <c r="B495">
        <v>501</v>
      </c>
      <c r="C495" t="s">
        <v>1262</v>
      </c>
      <c r="D495" s="185" t="s">
        <v>1263</v>
      </c>
      <c r="E495">
        <v>4</v>
      </c>
      <c r="F495" s="199" t="s">
        <v>110</v>
      </c>
      <c r="G495" s="199" t="s">
        <v>111</v>
      </c>
      <c r="H495" s="197"/>
      <c r="I495" s="200" t="s">
        <v>94</v>
      </c>
      <c r="J495" s="200" t="s">
        <v>1752</v>
      </c>
      <c r="K495" s="200" t="s">
        <v>95</v>
      </c>
      <c r="L495" s="200"/>
      <c r="M495" s="200"/>
      <c r="N495" s="200"/>
      <c r="O495" s="200"/>
      <c r="P495" s="210">
        <v>44818</v>
      </c>
      <c r="Q495" s="210" t="s">
        <v>88</v>
      </c>
      <c r="R495" s="211" t="s">
        <v>1264</v>
      </c>
      <c r="S495" s="185">
        <v>4</v>
      </c>
      <c r="T495" t="s">
        <v>98</v>
      </c>
      <c r="U495">
        <v>100</v>
      </c>
      <c r="V495">
        <v>18</v>
      </c>
      <c r="W495">
        <v>18</v>
      </c>
      <c r="Z495" s="212">
        <v>0.83263888888888893</v>
      </c>
      <c r="AA495" s="212">
        <v>0.30416666666666664</v>
      </c>
      <c r="AB495" s="27">
        <v>675.5</v>
      </c>
      <c r="AC495">
        <v>615.5</v>
      </c>
      <c r="AD495">
        <v>91</v>
      </c>
      <c r="AE495">
        <v>60.2</v>
      </c>
      <c r="AG495">
        <v>3</v>
      </c>
      <c r="AH495">
        <v>156</v>
      </c>
      <c r="AI495">
        <v>9.3000000000000007</v>
      </c>
      <c r="AJ495">
        <v>4.3</v>
      </c>
      <c r="AK495">
        <v>68.099999999999994</v>
      </c>
      <c r="AL495">
        <v>17</v>
      </c>
      <c r="AM495">
        <v>10.6</v>
      </c>
      <c r="AN495">
        <v>90</v>
      </c>
      <c r="AO495">
        <v>35</v>
      </c>
      <c r="AP495">
        <v>3.1</v>
      </c>
      <c r="AQ495">
        <v>232</v>
      </c>
      <c r="AR495">
        <v>22.6</v>
      </c>
      <c r="AS495">
        <v>100.6</v>
      </c>
      <c r="AT495">
        <v>85.1</v>
      </c>
      <c r="AU495" s="27">
        <v>3.4118602761982126</v>
      </c>
      <c r="AV495" s="27">
        <v>3.7140536149471974</v>
      </c>
      <c r="AW495">
        <v>26</v>
      </c>
      <c r="AX495">
        <v>2.5</v>
      </c>
      <c r="AY495">
        <v>0.7</v>
      </c>
      <c r="AZ495">
        <v>3</v>
      </c>
      <c r="BA495">
        <v>9</v>
      </c>
      <c r="BB495">
        <v>6</v>
      </c>
      <c r="BC495">
        <v>206</v>
      </c>
      <c r="BD495">
        <v>224</v>
      </c>
      <c r="BE495">
        <v>14.5</v>
      </c>
      <c r="BF495">
        <v>20.399999999999999</v>
      </c>
      <c r="BG495">
        <v>21.8</v>
      </c>
      <c r="BH495">
        <v>44.9</v>
      </c>
      <c r="BI495">
        <v>19.100000000000001</v>
      </c>
      <c r="BJ495">
        <v>16.600000000000001</v>
      </c>
      <c r="BK495">
        <v>25.9</v>
      </c>
      <c r="BL495">
        <v>18.100000000000001</v>
      </c>
      <c r="BM495">
        <v>50</v>
      </c>
      <c r="BN495">
        <v>4.9000000000000004</v>
      </c>
      <c r="BO495">
        <v>90</v>
      </c>
      <c r="BP495">
        <v>97.3</v>
      </c>
      <c r="BQ495">
        <v>0.1</v>
      </c>
      <c r="BR495">
        <v>91</v>
      </c>
      <c r="BS495">
        <v>129</v>
      </c>
      <c r="BT495">
        <v>55</v>
      </c>
      <c r="BU495">
        <v>392.4</v>
      </c>
      <c r="BV495">
        <v>42.5</v>
      </c>
      <c r="BW495">
        <v>11.9</v>
      </c>
      <c r="BX495">
        <v>3.6</v>
      </c>
      <c r="BY495">
        <v>86.9</v>
      </c>
      <c r="BZ495">
        <v>91.9</v>
      </c>
      <c r="CA495">
        <v>86.9</v>
      </c>
      <c r="CB495">
        <v>100</v>
      </c>
      <c r="CC495" s="197"/>
      <c r="CD495" s="197"/>
      <c r="CE495" s="197"/>
      <c r="CF495" s="197"/>
      <c r="CG495" s="197"/>
      <c r="CH495" s="197"/>
      <c r="CI495" s="207">
        <v>10</v>
      </c>
      <c r="CJ495" s="207">
        <v>10</v>
      </c>
      <c r="CK495" s="207">
        <v>0</v>
      </c>
    </row>
    <row r="496" spans="1:89" x14ac:dyDescent="0.2">
      <c r="A496">
        <v>502</v>
      </c>
      <c r="B496">
        <v>502</v>
      </c>
      <c r="C496" t="s">
        <v>1265</v>
      </c>
      <c r="D496" s="185" t="s">
        <v>1266</v>
      </c>
      <c r="E496">
        <v>6</v>
      </c>
      <c r="F496" s="199" t="s">
        <v>110</v>
      </c>
      <c r="G496" s="199" t="s">
        <v>111</v>
      </c>
      <c r="H496" s="197" t="s">
        <v>1789</v>
      </c>
      <c r="I496" s="200" t="s">
        <v>1752</v>
      </c>
      <c r="J496" s="200" t="s">
        <v>93</v>
      </c>
      <c r="K496" s="200" t="s">
        <v>96</v>
      </c>
      <c r="L496" s="200" t="s">
        <v>95</v>
      </c>
      <c r="M496" s="200"/>
      <c r="N496" s="200"/>
      <c r="O496" s="200"/>
      <c r="P496" s="210">
        <v>44818</v>
      </c>
      <c r="Q496" s="210" t="s">
        <v>88</v>
      </c>
      <c r="R496" s="211" t="s">
        <v>1267</v>
      </c>
      <c r="S496" s="185">
        <v>6</v>
      </c>
      <c r="T496" t="s">
        <v>90</v>
      </c>
      <c r="U496">
        <v>121</v>
      </c>
      <c r="V496">
        <v>25</v>
      </c>
      <c r="W496">
        <v>17.100000000000001</v>
      </c>
      <c r="Z496" s="212">
        <v>0.8618055555555556</v>
      </c>
      <c r="AA496" s="212">
        <v>0.29305555555555557</v>
      </c>
      <c r="AB496" s="27">
        <v>619.79999999999995</v>
      </c>
      <c r="AC496">
        <v>534.4</v>
      </c>
      <c r="AD496">
        <v>86</v>
      </c>
      <c r="AE496">
        <v>85.4</v>
      </c>
      <c r="AG496">
        <v>3</v>
      </c>
      <c r="AH496">
        <v>83</v>
      </c>
      <c r="AI496">
        <v>13.8</v>
      </c>
      <c r="AJ496">
        <v>6.3</v>
      </c>
      <c r="AK496">
        <v>58.4</v>
      </c>
      <c r="AL496">
        <v>20.8</v>
      </c>
      <c r="AM496">
        <v>14.5</v>
      </c>
      <c r="AN496">
        <v>90</v>
      </c>
      <c r="AO496">
        <v>40</v>
      </c>
      <c r="AP496">
        <v>3.9</v>
      </c>
      <c r="AQ496">
        <v>131</v>
      </c>
      <c r="AR496">
        <v>14.7</v>
      </c>
      <c r="AS496">
        <v>104.5</v>
      </c>
      <c r="AT496">
        <v>79.2</v>
      </c>
      <c r="AU496" s="27">
        <v>4.4910179640718564</v>
      </c>
      <c r="AV496" s="27">
        <v>4.9288922155688626</v>
      </c>
      <c r="AW496">
        <v>61</v>
      </c>
      <c r="AX496">
        <v>6.5</v>
      </c>
      <c r="AY496">
        <v>3.6</v>
      </c>
      <c r="AZ496">
        <v>4</v>
      </c>
      <c r="BA496">
        <v>0</v>
      </c>
      <c r="BB496">
        <v>5</v>
      </c>
      <c r="BC496">
        <v>38</v>
      </c>
      <c r="BD496">
        <v>47</v>
      </c>
      <c r="BE496">
        <v>9.8000000000000007</v>
      </c>
      <c r="BF496">
        <v>14.3</v>
      </c>
      <c r="BG496">
        <v>5.3</v>
      </c>
      <c r="BH496">
        <v>14.7</v>
      </c>
      <c r="BI496">
        <v>3.7</v>
      </c>
      <c r="BJ496">
        <v>6.7</v>
      </c>
      <c r="BK496">
        <v>4</v>
      </c>
      <c r="BL496">
        <v>4.2</v>
      </c>
      <c r="BM496">
        <v>19</v>
      </c>
      <c r="BN496">
        <v>2.1</v>
      </c>
      <c r="BO496">
        <v>82</v>
      </c>
      <c r="BP496">
        <v>97</v>
      </c>
      <c r="BQ496">
        <v>0</v>
      </c>
      <c r="BR496">
        <v>80</v>
      </c>
      <c r="BS496">
        <v>119</v>
      </c>
      <c r="BT496">
        <v>56</v>
      </c>
      <c r="BU496">
        <v>52.3</v>
      </c>
      <c r="BV496">
        <v>51.6</v>
      </c>
      <c r="BW496">
        <v>47.5</v>
      </c>
      <c r="BX496">
        <v>4.0999999999999996</v>
      </c>
      <c r="BY496">
        <v>96.3</v>
      </c>
      <c r="BZ496">
        <v>96.3</v>
      </c>
      <c r="CA496">
        <v>99.3</v>
      </c>
      <c r="CB496">
        <v>100</v>
      </c>
      <c r="CC496" s="197"/>
      <c r="CD496" s="197"/>
      <c r="CE496" s="197"/>
      <c r="CF496" s="197"/>
      <c r="CG496" s="197"/>
      <c r="CH496" s="197"/>
      <c r="CI496" s="207">
        <v>9</v>
      </c>
      <c r="CJ496" s="207">
        <v>9</v>
      </c>
      <c r="CK496" s="207">
        <v>7</v>
      </c>
    </row>
    <row r="497" spans="1:89" x14ac:dyDescent="0.2">
      <c r="A497">
        <v>503</v>
      </c>
      <c r="B497">
        <v>503</v>
      </c>
      <c r="C497" t="s">
        <v>1259</v>
      </c>
      <c r="D497" s="185" t="s">
        <v>1260</v>
      </c>
      <c r="E497">
        <v>9</v>
      </c>
      <c r="F497" s="199" t="s">
        <v>110</v>
      </c>
      <c r="G497" s="199" t="s">
        <v>111</v>
      </c>
      <c r="H497" s="197"/>
      <c r="I497" s="200" t="s">
        <v>87</v>
      </c>
      <c r="J497" s="200" t="s">
        <v>95</v>
      </c>
      <c r="K497" s="200"/>
      <c r="L497" s="200"/>
      <c r="M497" s="200"/>
      <c r="N497" s="200"/>
      <c r="O497" s="200"/>
      <c r="P497" s="210">
        <v>44824</v>
      </c>
      <c r="Q497" s="210" t="s">
        <v>88</v>
      </c>
      <c r="R497" s="211" t="s">
        <v>1261</v>
      </c>
      <c r="S497" s="185">
        <v>9</v>
      </c>
      <c r="T497" t="s">
        <v>90</v>
      </c>
      <c r="U497">
        <v>142</v>
      </c>
      <c r="V497">
        <v>32</v>
      </c>
      <c r="W497">
        <v>15.9</v>
      </c>
      <c r="Z497" s="212">
        <v>0.86111111111111116</v>
      </c>
      <c r="AA497" s="212">
        <v>0.31388888888888888</v>
      </c>
      <c r="AB497" s="27">
        <v>631.5</v>
      </c>
      <c r="AC497">
        <v>593</v>
      </c>
      <c r="AD497">
        <v>94</v>
      </c>
      <c r="AE497">
        <v>38.5</v>
      </c>
      <c r="AG497">
        <v>20.5</v>
      </c>
      <c r="AH497">
        <v>67.5</v>
      </c>
      <c r="AI497">
        <v>9</v>
      </c>
      <c r="AJ497">
        <v>2.7</v>
      </c>
      <c r="AK497">
        <v>51.4</v>
      </c>
      <c r="AL497">
        <v>19.600000000000001</v>
      </c>
      <c r="AM497">
        <v>26.3</v>
      </c>
      <c r="AN497">
        <v>64</v>
      </c>
      <c r="AO497">
        <v>31</v>
      </c>
      <c r="AP497">
        <v>2.9</v>
      </c>
      <c r="AQ497">
        <v>53</v>
      </c>
      <c r="AR497">
        <v>5.4</v>
      </c>
      <c r="AS497">
        <v>90.3</v>
      </c>
      <c r="AT497">
        <v>71</v>
      </c>
      <c r="AU497" s="27">
        <v>3.136593591905565</v>
      </c>
      <c r="AV497" s="27">
        <v>3.4300168634064079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17</v>
      </c>
      <c r="BD497">
        <v>18</v>
      </c>
      <c r="BE497">
        <v>14</v>
      </c>
      <c r="BF497">
        <v>17.600000000000001</v>
      </c>
      <c r="BG497">
        <v>1.8</v>
      </c>
      <c r="BH497">
        <v>3.8</v>
      </c>
      <c r="BI497">
        <v>1.1000000000000001</v>
      </c>
      <c r="BJ497">
        <v>0</v>
      </c>
      <c r="BK497">
        <v>2</v>
      </c>
      <c r="BL497">
        <v>1.4</v>
      </c>
      <c r="BM497">
        <v>0</v>
      </c>
      <c r="BN497">
        <v>0</v>
      </c>
      <c r="BO497">
        <v>93</v>
      </c>
      <c r="BP497">
        <v>97.7</v>
      </c>
      <c r="BQ497">
        <v>0</v>
      </c>
      <c r="BR497">
        <v>73</v>
      </c>
      <c r="BS497">
        <v>116</v>
      </c>
      <c r="BT497">
        <v>50</v>
      </c>
      <c r="BU497">
        <v>144.4</v>
      </c>
      <c r="BV497">
        <v>13.6</v>
      </c>
      <c r="BW497">
        <v>6.6</v>
      </c>
      <c r="BY497">
        <v>71.7</v>
      </c>
      <c r="BZ497">
        <v>98.9</v>
      </c>
      <c r="CA497">
        <v>71.7</v>
      </c>
      <c r="CB497">
        <v>100</v>
      </c>
      <c r="CC497" s="197"/>
      <c r="CD497" s="197"/>
      <c r="CE497" s="197"/>
      <c r="CF497" s="197"/>
      <c r="CG497" s="197"/>
      <c r="CH497" s="197"/>
      <c r="CI497" s="207">
        <v>8</v>
      </c>
      <c r="CJ497" s="207">
        <v>9</v>
      </c>
      <c r="CK497" s="207">
        <v>1</v>
      </c>
    </row>
    <row r="498" spans="1:89" x14ac:dyDescent="0.2">
      <c r="A498">
        <v>504</v>
      </c>
      <c r="B498">
        <v>504</v>
      </c>
      <c r="C498" t="s">
        <v>1256</v>
      </c>
      <c r="D498" s="185" t="s">
        <v>1257</v>
      </c>
      <c r="E498">
        <v>7</v>
      </c>
      <c r="F498" s="199" t="s">
        <v>110</v>
      </c>
      <c r="G498" s="199" t="s">
        <v>111</v>
      </c>
      <c r="H498" s="197"/>
      <c r="I498" s="200" t="s">
        <v>94</v>
      </c>
      <c r="J498" s="200" t="s">
        <v>1752</v>
      </c>
      <c r="K498" s="200" t="s">
        <v>93</v>
      </c>
      <c r="L498" s="200"/>
      <c r="M498" s="200"/>
      <c r="N498" s="200"/>
      <c r="O498" s="200"/>
      <c r="P498" s="210">
        <v>44827</v>
      </c>
      <c r="Q498" s="210" t="s">
        <v>88</v>
      </c>
      <c r="R498" s="211" t="s">
        <v>1258</v>
      </c>
      <c r="S498" s="185">
        <v>7</v>
      </c>
      <c r="T498" t="s">
        <v>98</v>
      </c>
      <c r="U498">
        <v>130</v>
      </c>
      <c r="V498">
        <v>23</v>
      </c>
      <c r="W498">
        <v>13.6</v>
      </c>
      <c r="Z498" s="212">
        <v>0.89583333333333337</v>
      </c>
      <c r="AA498" s="212">
        <v>0.33680555555555558</v>
      </c>
      <c r="AB498" s="27">
        <v>629</v>
      </c>
      <c r="AC498">
        <v>587.5</v>
      </c>
      <c r="AD498">
        <v>93</v>
      </c>
      <c r="AE498">
        <v>41.5</v>
      </c>
      <c r="AG498">
        <v>6</v>
      </c>
      <c r="AH498">
        <v>133.5</v>
      </c>
      <c r="AI498">
        <v>7.5</v>
      </c>
      <c r="AJ498">
        <v>3.6</v>
      </c>
      <c r="AK498">
        <v>50.3</v>
      </c>
      <c r="AL498">
        <v>21.4</v>
      </c>
      <c r="AM498">
        <v>24.8</v>
      </c>
      <c r="AN498">
        <v>70</v>
      </c>
      <c r="AO498">
        <v>23</v>
      </c>
      <c r="AP498">
        <v>2.2000000000000002</v>
      </c>
      <c r="AQ498">
        <v>108</v>
      </c>
      <c r="AR498">
        <v>11</v>
      </c>
      <c r="AS498">
        <v>94.8</v>
      </c>
      <c r="AT498">
        <v>71.699999999999989</v>
      </c>
      <c r="AU498" s="27">
        <v>2.3489361702127658</v>
      </c>
      <c r="AV498" s="27">
        <v>2.5736170212765956</v>
      </c>
      <c r="AW498">
        <v>51</v>
      </c>
      <c r="AX498">
        <v>5.2</v>
      </c>
      <c r="AY498">
        <v>1.1000000000000001</v>
      </c>
      <c r="AZ498">
        <v>2</v>
      </c>
      <c r="BA498">
        <v>1</v>
      </c>
      <c r="BB498">
        <v>1</v>
      </c>
      <c r="BC498">
        <v>64</v>
      </c>
      <c r="BD498">
        <v>68</v>
      </c>
      <c r="BE498">
        <v>11.5</v>
      </c>
      <c r="BF498">
        <v>16</v>
      </c>
      <c r="BG498">
        <v>6.9</v>
      </c>
      <c r="BH498">
        <v>12.8</v>
      </c>
      <c r="BI498">
        <v>5</v>
      </c>
      <c r="BJ498">
        <v>5</v>
      </c>
      <c r="BK498">
        <v>11.2</v>
      </c>
      <c r="BL498">
        <v>5.3</v>
      </c>
      <c r="BM498">
        <v>19</v>
      </c>
      <c r="BN498">
        <v>1.9</v>
      </c>
      <c r="BO498">
        <v>92</v>
      </c>
      <c r="BP498">
        <v>96.8</v>
      </c>
      <c r="BQ498">
        <v>0</v>
      </c>
      <c r="BR498">
        <v>72</v>
      </c>
      <c r="BS498">
        <v>108</v>
      </c>
      <c r="BT498">
        <v>56</v>
      </c>
      <c r="BU498">
        <v>181.2</v>
      </c>
      <c r="BV498">
        <v>19.5</v>
      </c>
      <c r="BW498">
        <v>13</v>
      </c>
      <c r="BX498">
        <v>3.3</v>
      </c>
      <c r="BY498">
        <v>98.9</v>
      </c>
      <c r="BZ498">
        <v>98.9</v>
      </c>
      <c r="CA498">
        <v>100</v>
      </c>
      <c r="CB498">
        <v>100</v>
      </c>
      <c r="CC498" s="197" t="s">
        <v>77</v>
      </c>
      <c r="CD498" s="197"/>
      <c r="CE498" s="197"/>
      <c r="CF498" s="197"/>
      <c r="CG498" s="197"/>
      <c r="CH498" s="197"/>
      <c r="CI498" s="207">
        <v>3</v>
      </c>
      <c r="CJ498" s="207">
        <v>9</v>
      </c>
      <c r="CK498" s="207">
        <v>1</v>
      </c>
    </row>
    <row r="499" spans="1:89" x14ac:dyDescent="0.2">
      <c r="A499">
        <v>505</v>
      </c>
      <c r="B499">
        <v>505</v>
      </c>
      <c r="C499" t="s">
        <v>1253</v>
      </c>
      <c r="D499" s="185" t="s">
        <v>1254</v>
      </c>
      <c r="E499">
        <v>8</v>
      </c>
      <c r="F499" s="199" t="s">
        <v>110</v>
      </c>
      <c r="G499" s="199" t="s">
        <v>111</v>
      </c>
      <c r="H499" s="197"/>
      <c r="I499" s="200" t="s">
        <v>94</v>
      </c>
      <c r="J499" s="200" t="s">
        <v>1752</v>
      </c>
      <c r="K499" s="200" t="s">
        <v>228</v>
      </c>
      <c r="L499" s="200" t="s">
        <v>93</v>
      </c>
      <c r="M499" s="200" t="s">
        <v>95</v>
      </c>
      <c r="N499" s="200"/>
      <c r="O499" s="200"/>
      <c r="P499" s="210">
        <v>44831</v>
      </c>
      <c r="Q499" s="210" t="s">
        <v>88</v>
      </c>
      <c r="R499" s="211" t="s">
        <v>1255</v>
      </c>
      <c r="S499" s="185">
        <v>8</v>
      </c>
      <c r="T499" t="s">
        <v>98</v>
      </c>
      <c r="U499">
        <v>133</v>
      </c>
      <c r="V499">
        <v>36</v>
      </c>
      <c r="W499">
        <v>20.399999999999999</v>
      </c>
      <c r="Z499" s="212">
        <v>0.9194444444444444</v>
      </c>
      <c r="AA499" s="212">
        <v>0.31736111111111115</v>
      </c>
      <c r="AB499" s="27">
        <v>571</v>
      </c>
      <c r="AC499">
        <v>479.5</v>
      </c>
      <c r="AD499">
        <v>84</v>
      </c>
      <c r="AE499">
        <v>91.5</v>
      </c>
      <c r="AG499">
        <v>2</v>
      </c>
      <c r="AH499">
        <v>161</v>
      </c>
      <c r="AI499">
        <v>16.3</v>
      </c>
      <c r="AJ499">
        <v>1.8</v>
      </c>
      <c r="AK499">
        <v>58.6</v>
      </c>
      <c r="AL499">
        <v>25.9</v>
      </c>
      <c r="AM499">
        <v>13.8</v>
      </c>
      <c r="AN499">
        <v>46</v>
      </c>
      <c r="AO499">
        <v>17</v>
      </c>
      <c r="AP499">
        <v>1.8</v>
      </c>
      <c r="AQ499">
        <v>64</v>
      </c>
      <c r="AR499">
        <v>8</v>
      </c>
      <c r="AS499">
        <v>59.8</v>
      </c>
      <c r="AT499">
        <v>84.5</v>
      </c>
      <c r="AU499" s="27">
        <v>2.1272158498435871</v>
      </c>
      <c r="AV499" s="27">
        <v>2.3524504692387902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27</v>
      </c>
      <c r="BD499">
        <v>28</v>
      </c>
      <c r="BE499">
        <v>11.1</v>
      </c>
      <c r="BF499">
        <v>17.600000000000001</v>
      </c>
      <c r="BG499">
        <v>3.5</v>
      </c>
      <c r="BH499">
        <v>8.1999999999999993</v>
      </c>
      <c r="BI499">
        <v>2.8</v>
      </c>
      <c r="BJ499">
        <v>5.2</v>
      </c>
      <c r="BK499">
        <v>2.8</v>
      </c>
      <c r="BL499">
        <v>2.9</v>
      </c>
      <c r="BM499">
        <v>7</v>
      </c>
      <c r="BN499">
        <v>0.9</v>
      </c>
      <c r="BO499">
        <v>90</v>
      </c>
      <c r="BP499">
        <v>96.9</v>
      </c>
      <c r="BQ499">
        <v>0</v>
      </c>
      <c r="BR499">
        <v>74</v>
      </c>
      <c r="BS499">
        <v>111</v>
      </c>
      <c r="BT499">
        <v>54</v>
      </c>
      <c r="BU499">
        <v>213.8</v>
      </c>
      <c r="BV499">
        <v>49</v>
      </c>
      <c r="BW499">
        <v>32.6</v>
      </c>
      <c r="BX499">
        <v>3.6</v>
      </c>
      <c r="BY499">
        <v>83.6</v>
      </c>
      <c r="BZ499">
        <v>96.8</v>
      </c>
      <c r="CA499">
        <v>83.6</v>
      </c>
      <c r="CB499">
        <v>100</v>
      </c>
      <c r="CC499" s="197"/>
      <c r="CD499" s="197"/>
      <c r="CE499" s="197"/>
      <c r="CF499" s="197"/>
      <c r="CG499" s="197"/>
      <c r="CH499" s="197" t="s">
        <v>1791</v>
      </c>
      <c r="CI499" s="207">
        <v>10</v>
      </c>
      <c r="CJ499" s="207">
        <v>10</v>
      </c>
      <c r="CK499" s="207">
        <v>5</v>
      </c>
    </row>
    <row r="500" spans="1:89" x14ac:dyDescent="0.2">
      <c r="A500">
        <v>506</v>
      </c>
      <c r="B500">
        <v>506</v>
      </c>
      <c r="C500" t="s">
        <v>1250</v>
      </c>
      <c r="D500" s="185" t="s">
        <v>1251</v>
      </c>
      <c r="E500">
        <v>12</v>
      </c>
      <c r="F500" s="199" t="s">
        <v>110</v>
      </c>
      <c r="G500" s="199" t="s">
        <v>111</v>
      </c>
      <c r="H500" s="197" t="s">
        <v>1782</v>
      </c>
      <c r="I500" s="200" t="s">
        <v>93</v>
      </c>
      <c r="J500" s="200"/>
      <c r="K500" s="200"/>
      <c r="L500" s="200"/>
      <c r="M500" s="200"/>
      <c r="N500" s="200"/>
      <c r="O500" s="200"/>
      <c r="P500" s="210">
        <v>44834</v>
      </c>
      <c r="Q500" s="210" t="s">
        <v>88</v>
      </c>
      <c r="R500" s="211" t="s">
        <v>1252</v>
      </c>
      <c r="S500" s="185">
        <v>12</v>
      </c>
      <c r="T500" t="s">
        <v>98</v>
      </c>
      <c r="U500">
        <v>156</v>
      </c>
      <c r="V500">
        <v>35</v>
      </c>
      <c r="W500">
        <v>14.4</v>
      </c>
      <c r="Z500" s="212">
        <v>0.92708333333333337</v>
      </c>
      <c r="AA500" s="212">
        <v>0.3034722222222222</v>
      </c>
      <c r="AB500" s="27">
        <v>542.5</v>
      </c>
      <c r="AC500">
        <v>509.5</v>
      </c>
      <c r="AD500">
        <v>94</v>
      </c>
      <c r="AE500">
        <v>33</v>
      </c>
      <c r="AG500">
        <v>0.5</v>
      </c>
      <c r="AH500">
        <v>124</v>
      </c>
      <c r="AI500">
        <v>6.2</v>
      </c>
      <c r="AJ500">
        <v>5.5</v>
      </c>
      <c r="AK500">
        <v>55.8</v>
      </c>
      <c r="AL500">
        <v>19.899999999999999</v>
      </c>
      <c r="AM500">
        <v>18.7</v>
      </c>
      <c r="AN500">
        <v>51</v>
      </c>
      <c r="AO500">
        <v>21</v>
      </c>
      <c r="AP500">
        <v>2.2999999999999998</v>
      </c>
      <c r="AQ500">
        <v>119</v>
      </c>
      <c r="AR500">
        <v>14</v>
      </c>
      <c r="AS500">
        <v>69.7</v>
      </c>
      <c r="AT500">
        <v>75.699999999999989</v>
      </c>
      <c r="AU500" s="27">
        <v>2.4730127576054954</v>
      </c>
      <c r="AV500" s="27">
        <v>2.7438665358194307</v>
      </c>
      <c r="AW500">
        <v>24</v>
      </c>
      <c r="AX500">
        <v>2.7</v>
      </c>
      <c r="AY500">
        <v>1.8</v>
      </c>
      <c r="AZ500">
        <v>1</v>
      </c>
      <c r="BA500">
        <v>0</v>
      </c>
      <c r="BB500">
        <v>7</v>
      </c>
      <c r="BC500">
        <v>57</v>
      </c>
      <c r="BD500">
        <v>65</v>
      </c>
      <c r="BE500">
        <v>12.4</v>
      </c>
      <c r="BF500">
        <v>18.600000000000001</v>
      </c>
      <c r="BG500">
        <v>7.7</v>
      </c>
      <c r="BH500">
        <v>5.7</v>
      </c>
      <c r="BI500">
        <v>8.1</v>
      </c>
      <c r="BJ500">
        <v>11.8</v>
      </c>
      <c r="BK500">
        <v>5.5</v>
      </c>
      <c r="BL500">
        <v>6.8</v>
      </c>
      <c r="BM500">
        <v>15</v>
      </c>
      <c r="BN500">
        <v>1.8</v>
      </c>
      <c r="BO500">
        <v>81</v>
      </c>
      <c r="BP500">
        <v>96.7</v>
      </c>
      <c r="BQ500">
        <v>0.1</v>
      </c>
      <c r="BR500">
        <v>68</v>
      </c>
      <c r="BS500">
        <v>115</v>
      </c>
      <c r="BT500">
        <v>49</v>
      </c>
      <c r="BU500">
        <v>131.5</v>
      </c>
      <c r="BV500">
        <v>0.7</v>
      </c>
      <c r="BW500">
        <v>2.8</v>
      </c>
      <c r="BX500">
        <v>3.5</v>
      </c>
      <c r="BY500">
        <v>66.900000000000006</v>
      </c>
      <c r="BZ500">
        <v>95.8</v>
      </c>
      <c r="CA500">
        <v>66.900000000000006</v>
      </c>
      <c r="CB500">
        <v>100</v>
      </c>
      <c r="CC500" s="197"/>
      <c r="CD500" s="197" t="s">
        <v>78</v>
      </c>
      <c r="CE500" s="197"/>
      <c r="CF500" s="197"/>
      <c r="CG500" s="197"/>
      <c r="CH500" s="197"/>
      <c r="CI500" s="207">
        <v>8</v>
      </c>
      <c r="CJ500" s="207">
        <v>10</v>
      </c>
      <c r="CK500" s="207">
        <v>2</v>
      </c>
    </row>
    <row r="501" spans="1:89" x14ac:dyDescent="0.2">
      <c r="A501">
        <v>507</v>
      </c>
      <c r="B501">
        <v>507</v>
      </c>
      <c r="C501" t="s">
        <v>1247</v>
      </c>
      <c r="D501" s="185" t="s">
        <v>1248</v>
      </c>
      <c r="E501">
        <v>8</v>
      </c>
      <c r="F501" s="199" t="s">
        <v>110</v>
      </c>
      <c r="G501" s="199" t="s">
        <v>111</v>
      </c>
      <c r="H501" s="197"/>
      <c r="I501" s="200" t="s">
        <v>94</v>
      </c>
      <c r="J501" s="200" t="s">
        <v>95</v>
      </c>
      <c r="K501" s="200"/>
      <c r="L501" s="200"/>
      <c r="M501" s="200"/>
      <c r="N501" s="200"/>
      <c r="O501" s="200"/>
      <c r="P501" s="210">
        <v>44837</v>
      </c>
      <c r="Q501" s="210" t="s">
        <v>88</v>
      </c>
      <c r="R501" s="211" t="s">
        <v>1249</v>
      </c>
      <c r="S501" s="185">
        <v>8</v>
      </c>
      <c r="T501" t="s">
        <v>98</v>
      </c>
      <c r="U501">
        <v>135</v>
      </c>
      <c r="V501">
        <v>65</v>
      </c>
      <c r="W501">
        <v>35.700000000000003</v>
      </c>
      <c r="Z501" s="212">
        <v>0.875</v>
      </c>
      <c r="AA501" s="212">
        <v>0.3034722222222222</v>
      </c>
      <c r="AB501" s="27">
        <v>606.9</v>
      </c>
      <c r="AC501">
        <v>528.5</v>
      </c>
      <c r="AD501">
        <v>87</v>
      </c>
      <c r="AE501">
        <v>78.400000000000006</v>
      </c>
      <c r="AG501">
        <v>10.3</v>
      </c>
      <c r="AH501">
        <v>149.5</v>
      </c>
      <c r="AI501">
        <v>14.4</v>
      </c>
      <c r="AJ501">
        <v>2.2999999999999998</v>
      </c>
      <c r="AK501">
        <v>67.7</v>
      </c>
      <c r="AL501">
        <v>17.5</v>
      </c>
      <c r="AM501">
        <v>12.5</v>
      </c>
      <c r="AN501">
        <v>76</v>
      </c>
      <c r="AO501">
        <v>32</v>
      </c>
      <c r="AP501">
        <v>3.2</v>
      </c>
      <c r="AQ501">
        <v>125</v>
      </c>
      <c r="AR501">
        <v>14.2</v>
      </c>
      <c r="AS501">
        <v>88.5</v>
      </c>
      <c r="AT501">
        <v>85.2</v>
      </c>
      <c r="AU501" s="27">
        <v>3.632923368022706</v>
      </c>
      <c r="AV501" s="27">
        <v>3.9962157048249765</v>
      </c>
      <c r="AW501">
        <v>23</v>
      </c>
      <c r="AX501">
        <v>2.6</v>
      </c>
      <c r="AY501">
        <v>2.7</v>
      </c>
      <c r="AZ501">
        <v>0</v>
      </c>
      <c r="BA501">
        <v>0</v>
      </c>
      <c r="BB501">
        <v>3</v>
      </c>
      <c r="BC501">
        <v>67</v>
      </c>
      <c r="BD501">
        <v>70</v>
      </c>
      <c r="BE501">
        <v>11.5</v>
      </c>
      <c r="BF501">
        <v>16.899999999999999</v>
      </c>
      <c r="BG501">
        <v>7.9</v>
      </c>
      <c r="BH501">
        <v>20.9</v>
      </c>
      <c r="BI501">
        <v>6.1</v>
      </c>
      <c r="BJ501">
        <v>6.6</v>
      </c>
      <c r="BK501">
        <v>10.9</v>
      </c>
      <c r="BL501">
        <v>5.7</v>
      </c>
      <c r="BM501">
        <v>60</v>
      </c>
      <c r="BN501">
        <v>6.8</v>
      </c>
      <c r="BO501">
        <v>77</v>
      </c>
      <c r="BP501">
        <v>96.1</v>
      </c>
      <c r="BQ501">
        <v>3.2</v>
      </c>
      <c r="BR501">
        <v>85</v>
      </c>
      <c r="BS501">
        <v>125</v>
      </c>
      <c r="BT501">
        <v>57</v>
      </c>
      <c r="BU501">
        <v>312.7</v>
      </c>
      <c r="BV501">
        <v>34.9</v>
      </c>
      <c r="BW501">
        <v>3.9</v>
      </c>
      <c r="BX501">
        <v>3.5</v>
      </c>
      <c r="BY501">
        <v>96</v>
      </c>
      <c r="BZ501">
        <v>98.1</v>
      </c>
      <c r="CA501">
        <v>96</v>
      </c>
      <c r="CB501">
        <v>100</v>
      </c>
      <c r="CC501" s="197"/>
      <c r="CD501" s="197"/>
      <c r="CE501" s="197"/>
      <c r="CF501" s="197"/>
      <c r="CG501" s="197"/>
      <c r="CH501" s="197" t="s">
        <v>1791</v>
      </c>
      <c r="CI501" s="207">
        <v>10</v>
      </c>
      <c r="CJ501" s="207">
        <v>8</v>
      </c>
      <c r="CK501" s="207">
        <v>2</v>
      </c>
    </row>
    <row r="502" spans="1:89" x14ac:dyDescent="0.2">
      <c r="A502">
        <v>508</v>
      </c>
      <c r="B502">
        <v>508</v>
      </c>
      <c r="C502" t="s">
        <v>1244</v>
      </c>
      <c r="D502" s="185" t="s">
        <v>1245</v>
      </c>
      <c r="E502">
        <v>7</v>
      </c>
      <c r="F502" s="199" t="s">
        <v>110</v>
      </c>
      <c r="G502" s="199" t="s">
        <v>111</v>
      </c>
      <c r="H502" s="197" t="s">
        <v>1782</v>
      </c>
      <c r="I502" s="200" t="s">
        <v>1752</v>
      </c>
      <c r="J502" s="200" t="s">
        <v>96</v>
      </c>
      <c r="K502" s="200"/>
      <c r="L502" s="200"/>
      <c r="M502" s="200"/>
      <c r="N502" s="200"/>
      <c r="O502" s="200"/>
      <c r="P502" s="210">
        <v>44839</v>
      </c>
      <c r="Q502" s="210" t="s">
        <v>88</v>
      </c>
      <c r="R502" s="211" t="s">
        <v>1246</v>
      </c>
      <c r="S502" s="185">
        <v>7</v>
      </c>
      <c r="T502" t="s">
        <v>90</v>
      </c>
      <c r="U502">
        <v>120</v>
      </c>
      <c r="V502">
        <v>23</v>
      </c>
      <c r="W502">
        <v>16</v>
      </c>
      <c r="Z502" s="212">
        <v>0.83333333333333337</v>
      </c>
      <c r="AA502" s="212">
        <v>0.35902777777777778</v>
      </c>
      <c r="AB502" s="27">
        <v>746.5</v>
      </c>
      <c r="AC502">
        <v>721.5</v>
      </c>
      <c r="AD502">
        <v>97</v>
      </c>
      <c r="AE502">
        <v>25</v>
      </c>
      <c r="AG502">
        <v>10.5</v>
      </c>
      <c r="AH502">
        <v>127</v>
      </c>
      <c r="AI502">
        <v>4.7</v>
      </c>
      <c r="AJ502">
        <v>3</v>
      </c>
      <c r="AK502">
        <v>56.5</v>
      </c>
      <c r="AL502">
        <v>15.5</v>
      </c>
      <c r="AM502">
        <v>24.9</v>
      </c>
      <c r="AN502">
        <v>73</v>
      </c>
      <c r="AO502">
        <v>22</v>
      </c>
      <c r="AP502">
        <v>1.8</v>
      </c>
      <c r="AQ502">
        <v>138</v>
      </c>
      <c r="AR502">
        <v>11.5</v>
      </c>
      <c r="AS502">
        <v>97.9</v>
      </c>
      <c r="AT502">
        <v>72</v>
      </c>
      <c r="AU502" s="27">
        <v>1.8295218295218296</v>
      </c>
      <c r="AV502" s="27">
        <v>1.9792099792099793</v>
      </c>
      <c r="AW502">
        <v>0</v>
      </c>
      <c r="AX502">
        <v>0</v>
      </c>
      <c r="AY502">
        <v>0</v>
      </c>
      <c r="AZ502">
        <v>2</v>
      </c>
      <c r="BA502">
        <v>0</v>
      </c>
      <c r="BB502">
        <v>11</v>
      </c>
      <c r="BC502">
        <v>46</v>
      </c>
      <c r="BD502">
        <v>59</v>
      </c>
      <c r="BE502">
        <v>12.6</v>
      </c>
      <c r="BF502">
        <v>16.100000000000001</v>
      </c>
      <c r="BG502">
        <v>4.9000000000000004</v>
      </c>
      <c r="BH502">
        <v>10</v>
      </c>
      <c r="BI502">
        <v>3.2</v>
      </c>
      <c r="BJ502">
        <v>5.8</v>
      </c>
      <c r="BK502">
        <v>2.5</v>
      </c>
      <c r="BL502">
        <v>4.2</v>
      </c>
      <c r="BM502">
        <v>12</v>
      </c>
      <c r="BN502">
        <v>1</v>
      </c>
      <c r="BO502">
        <v>85</v>
      </c>
      <c r="BP502">
        <v>97</v>
      </c>
      <c r="BQ502">
        <v>0.1</v>
      </c>
      <c r="BR502">
        <v>72</v>
      </c>
      <c r="BS502">
        <v>117</v>
      </c>
      <c r="BT502">
        <v>51</v>
      </c>
      <c r="BU502">
        <v>98</v>
      </c>
      <c r="BV502">
        <v>4.2</v>
      </c>
      <c r="BW502">
        <v>5.9</v>
      </c>
      <c r="BX502">
        <v>3.5</v>
      </c>
      <c r="BY502">
        <v>97.3</v>
      </c>
      <c r="BZ502">
        <v>97.3</v>
      </c>
      <c r="CA502">
        <v>100</v>
      </c>
      <c r="CB502">
        <v>100</v>
      </c>
      <c r="CC502" s="197"/>
      <c r="CD502" s="197"/>
      <c r="CE502" s="197"/>
      <c r="CF502" s="197"/>
      <c r="CG502" s="197"/>
      <c r="CH502" s="197"/>
      <c r="CI502" s="207">
        <v>10</v>
      </c>
      <c r="CJ502" s="207">
        <v>10</v>
      </c>
      <c r="CK502" s="207">
        <v>0</v>
      </c>
    </row>
    <row r="503" spans="1:89" x14ac:dyDescent="0.2">
      <c r="A503">
        <v>509</v>
      </c>
      <c r="B503">
        <v>509</v>
      </c>
      <c r="C503" t="s">
        <v>666</v>
      </c>
      <c r="D503" s="185" t="s">
        <v>667</v>
      </c>
      <c r="E503">
        <v>14</v>
      </c>
      <c r="F503" s="199" t="s">
        <v>110</v>
      </c>
      <c r="G503" s="199" t="s">
        <v>111</v>
      </c>
      <c r="H503" s="197" t="s">
        <v>1793</v>
      </c>
      <c r="I503" s="200" t="s">
        <v>94</v>
      </c>
      <c r="J503" s="200" t="s">
        <v>1752</v>
      </c>
      <c r="K503" s="200"/>
      <c r="L503" s="200"/>
      <c r="M503" s="200"/>
      <c r="N503" s="200"/>
      <c r="O503" s="200"/>
      <c r="P503" s="210">
        <v>44844</v>
      </c>
      <c r="Q503" s="210" t="s">
        <v>88</v>
      </c>
      <c r="R503" s="211" t="s">
        <v>1243</v>
      </c>
      <c r="S503" s="185">
        <v>14</v>
      </c>
      <c r="T503" t="s">
        <v>90</v>
      </c>
      <c r="U503">
        <v>161</v>
      </c>
      <c r="V503">
        <v>51</v>
      </c>
      <c r="W503">
        <v>19.7</v>
      </c>
      <c r="Z503" s="212">
        <v>0.95694444444444438</v>
      </c>
      <c r="AA503" s="212">
        <v>0.30208333333333331</v>
      </c>
      <c r="AB503" s="27">
        <v>497</v>
      </c>
      <c r="AC503">
        <v>493.5</v>
      </c>
      <c r="AD503">
        <v>99</v>
      </c>
      <c r="AE503">
        <v>3.5</v>
      </c>
      <c r="AG503">
        <v>4</v>
      </c>
      <c r="AH503">
        <v>201.5</v>
      </c>
      <c r="AI503">
        <v>0.7</v>
      </c>
      <c r="AJ503">
        <v>1</v>
      </c>
      <c r="AK503">
        <v>59</v>
      </c>
      <c r="AL503">
        <v>19.8</v>
      </c>
      <c r="AM503">
        <v>20.3</v>
      </c>
      <c r="AN503">
        <v>31</v>
      </c>
      <c r="AO503">
        <v>6</v>
      </c>
      <c r="AP503">
        <v>0.7</v>
      </c>
      <c r="AQ503">
        <v>91</v>
      </c>
      <c r="AR503">
        <v>11.1</v>
      </c>
      <c r="AS503">
        <v>51.3</v>
      </c>
      <c r="AT503">
        <v>78.8</v>
      </c>
      <c r="AU503" s="27">
        <v>0.72948328267477203</v>
      </c>
      <c r="AV503" s="27">
        <v>0.81458966565349544</v>
      </c>
      <c r="AW503">
        <v>15</v>
      </c>
      <c r="AX503">
        <v>1.8</v>
      </c>
      <c r="AY503">
        <v>1.2</v>
      </c>
      <c r="AZ503">
        <v>1</v>
      </c>
      <c r="BA503">
        <v>0</v>
      </c>
      <c r="BB503">
        <v>2</v>
      </c>
      <c r="BC503">
        <v>14</v>
      </c>
      <c r="BD503">
        <v>17</v>
      </c>
      <c r="BE503">
        <v>11.6</v>
      </c>
      <c r="BF503">
        <v>14.5</v>
      </c>
      <c r="BG503">
        <v>2.1</v>
      </c>
      <c r="BH503">
        <v>4.2</v>
      </c>
      <c r="BI503">
        <v>1.5</v>
      </c>
      <c r="BJ503">
        <v>2.7</v>
      </c>
      <c r="BK503">
        <v>1.7</v>
      </c>
      <c r="BL503">
        <v>1.6</v>
      </c>
      <c r="BM503">
        <v>5</v>
      </c>
      <c r="BN503">
        <v>0.6</v>
      </c>
      <c r="BO503">
        <v>93</v>
      </c>
      <c r="BP503">
        <v>95.7</v>
      </c>
      <c r="BQ503">
        <v>0</v>
      </c>
      <c r="BR503">
        <v>63</v>
      </c>
      <c r="BS503">
        <v>101</v>
      </c>
      <c r="BT503">
        <v>51</v>
      </c>
      <c r="BU503">
        <v>60</v>
      </c>
      <c r="BV503">
        <v>1.4</v>
      </c>
      <c r="BW503">
        <v>8.8000000000000007</v>
      </c>
      <c r="BX503">
        <v>3.4</v>
      </c>
      <c r="BY503">
        <v>99.9</v>
      </c>
      <c r="BZ503">
        <v>99.9</v>
      </c>
      <c r="CA503">
        <v>100</v>
      </c>
      <c r="CB503">
        <v>100</v>
      </c>
      <c r="CC503" s="197"/>
      <c r="CD503" s="197"/>
      <c r="CE503" s="197"/>
      <c r="CF503" s="197"/>
      <c r="CG503" s="197"/>
      <c r="CH503" s="197"/>
      <c r="CI503" s="207">
        <v>5</v>
      </c>
      <c r="CJ503" s="207">
        <v>10</v>
      </c>
      <c r="CK503" s="207">
        <v>0</v>
      </c>
    </row>
    <row r="504" spans="1:89" x14ac:dyDescent="0.2">
      <c r="A504">
        <v>510</v>
      </c>
      <c r="B504">
        <v>510</v>
      </c>
      <c r="C504" t="s">
        <v>1240</v>
      </c>
      <c r="D504" s="185" t="s">
        <v>1241</v>
      </c>
      <c r="E504">
        <v>7</v>
      </c>
      <c r="F504" s="199" t="s">
        <v>110</v>
      </c>
      <c r="G504" s="199" t="s">
        <v>111</v>
      </c>
      <c r="H504" s="197" t="s">
        <v>1769</v>
      </c>
      <c r="I504" s="200" t="s">
        <v>94</v>
      </c>
      <c r="J504" s="200" t="s">
        <v>93</v>
      </c>
      <c r="K504" s="200" t="s">
        <v>87</v>
      </c>
      <c r="L504" s="200"/>
      <c r="M504" s="200"/>
      <c r="N504" s="200"/>
      <c r="O504" s="200"/>
      <c r="P504" s="210">
        <v>44847</v>
      </c>
      <c r="Q504" s="210" t="s">
        <v>88</v>
      </c>
      <c r="R504" s="211" t="s">
        <v>1242</v>
      </c>
      <c r="S504" s="185">
        <v>7</v>
      </c>
      <c r="T504" t="s">
        <v>98</v>
      </c>
      <c r="U504">
        <v>130</v>
      </c>
      <c r="V504">
        <v>25</v>
      </c>
      <c r="W504">
        <v>14.8</v>
      </c>
      <c r="Z504" s="212">
        <v>0.85277777777777775</v>
      </c>
      <c r="AA504" s="212">
        <v>0.2902777777777778</v>
      </c>
      <c r="AB504" s="27">
        <v>629.5</v>
      </c>
      <c r="AC504">
        <v>614</v>
      </c>
      <c r="AD504">
        <v>98</v>
      </c>
      <c r="AE504">
        <v>15.5</v>
      </c>
      <c r="AG504">
        <v>0</v>
      </c>
      <c r="AH504">
        <v>78</v>
      </c>
      <c r="AI504">
        <v>2.5</v>
      </c>
      <c r="AJ504">
        <v>3</v>
      </c>
      <c r="AK504">
        <v>54.2</v>
      </c>
      <c r="AL504">
        <v>24.7</v>
      </c>
      <c r="AM504">
        <v>18.100000000000001</v>
      </c>
      <c r="AN504">
        <v>60</v>
      </c>
      <c r="AO504">
        <v>22</v>
      </c>
      <c r="AP504">
        <v>2.1</v>
      </c>
      <c r="AQ504">
        <v>42</v>
      </c>
      <c r="AR504">
        <v>4.0999999999999996</v>
      </c>
      <c r="AS504">
        <v>78.099999999999994</v>
      </c>
      <c r="AT504">
        <v>78.900000000000006</v>
      </c>
      <c r="AU504" s="27">
        <v>2.1498371335504887</v>
      </c>
      <c r="AV504" s="27">
        <v>2.3550488599348536</v>
      </c>
      <c r="AW504">
        <v>47</v>
      </c>
      <c r="AX504">
        <v>4.5999999999999996</v>
      </c>
      <c r="AY504">
        <v>0.3</v>
      </c>
      <c r="AZ504">
        <v>0</v>
      </c>
      <c r="BA504">
        <v>3</v>
      </c>
      <c r="BB504">
        <v>9</v>
      </c>
      <c r="BC504">
        <v>0</v>
      </c>
      <c r="BD504">
        <v>12</v>
      </c>
      <c r="BE504">
        <v>15.1</v>
      </c>
      <c r="BG504">
        <v>1.2</v>
      </c>
      <c r="BH504">
        <v>1.1000000000000001</v>
      </c>
      <c r="BI504">
        <v>1.2</v>
      </c>
      <c r="BJ504">
        <v>0.3</v>
      </c>
      <c r="BK504">
        <v>1.5</v>
      </c>
      <c r="BL504">
        <v>1.4</v>
      </c>
      <c r="BM504">
        <v>0</v>
      </c>
      <c r="BN504">
        <v>0</v>
      </c>
      <c r="BO504">
        <v>84</v>
      </c>
      <c r="BP504">
        <v>96.8</v>
      </c>
      <c r="BQ504">
        <v>0</v>
      </c>
      <c r="BR504">
        <v>79</v>
      </c>
      <c r="BS504">
        <v>118</v>
      </c>
      <c r="BT504">
        <v>58</v>
      </c>
      <c r="BU504">
        <v>7.1</v>
      </c>
      <c r="BV504">
        <v>24.8</v>
      </c>
      <c r="BW504">
        <v>4.8</v>
      </c>
      <c r="BY504">
        <v>95.2</v>
      </c>
      <c r="BZ504">
        <v>99.8</v>
      </c>
      <c r="CA504">
        <v>95.2</v>
      </c>
      <c r="CB504">
        <v>100</v>
      </c>
      <c r="CC504" s="197"/>
      <c r="CD504" s="197"/>
      <c r="CE504" s="197"/>
      <c r="CF504" s="197"/>
      <c r="CG504" s="197"/>
      <c r="CH504" s="197"/>
      <c r="CI504" s="207">
        <v>7</v>
      </c>
      <c r="CJ504" s="207">
        <v>6</v>
      </c>
      <c r="CK504" s="207">
        <v>8</v>
      </c>
    </row>
    <row r="505" spans="1:89" x14ac:dyDescent="0.2">
      <c r="A505">
        <v>511</v>
      </c>
      <c r="B505">
        <v>511</v>
      </c>
      <c r="C505" t="s">
        <v>1237</v>
      </c>
      <c r="D505" s="185" t="s">
        <v>1238</v>
      </c>
      <c r="E505">
        <v>6</v>
      </c>
      <c r="F505" s="199" t="s">
        <v>110</v>
      </c>
      <c r="G505" s="199" t="s">
        <v>111</v>
      </c>
      <c r="H505" s="197"/>
      <c r="I505" s="200" t="s">
        <v>1792</v>
      </c>
      <c r="J505" s="200"/>
      <c r="K505" s="200"/>
      <c r="L505" s="200"/>
      <c r="M505" s="200"/>
      <c r="N505" s="200"/>
      <c r="O505" s="200"/>
      <c r="P505" s="210">
        <v>44852</v>
      </c>
      <c r="Q505" s="210" t="s">
        <v>88</v>
      </c>
      <c r="R505" s="211" t="s">
        <v>1239</v>
      </c>
      <c r="S505" s="185">
        <v>6</v>
      </c>
      <c r="T505" t="s">
        <v>98</v>
      </c>
      <c r="U505">
        <v>110</v>
      </c>
      <c r="V505">
        <v>19</v>
      </c>
      <c r="W505">
        <v>15.7</v>
      </c>
      <c r="Z505" s="212">
        <v>0.86458333333333337</v>
      </c>
      <c r="AA505" s="212">
        <v>0.30069444444444443</v>
      </c>
      <c r="AB505" s="27">
        <v>609</v>
      </c>
      <c r="AC505">
        <v>587</v>
      </c>
      <c r="AD505">
        <v>96</v>
      </c>
      <c r="AE505">
        <v>22</v>
      </c>
      <c r="AG505">
        <v>19.5</v>
      </c>
      <c r="AH505">
        <v>179</v>
      </c>
      <c r="AI505">
        <v>6.6</v>
      </c>
      <c r="AJ505">
        <v>3.2</v>
      </c>
      <c r="AK505">
        <v>52.2</v>
      </c>
      <c r="AL505">
        <v>24.1</v>
      </c>
      <c r="AM505">
        <v>20.5</v>
      </c>
      <c r="AN505">
        <v>79</v>
      </c>
      <c r="AO505">
        <v>30</v>
      </c>
      <c r="AP505">
        <v>3</v>
      </c>
      <c r="AQ505">
        <v>61</v>
      </c>
      <c r="AR505">
        <v>6.2</v>
      </c>
      <c r="AS505">
        <v>99.5</v>
      </c>
      <c r="AT505">
        <v>76.300000000000011</v>
      </c>
      <c r="AU505" s="27">
        <v>3.0664395229982966</v>
      </c>
      <c r="AV505" s="27">
        <v>3.373083475298126</v>
      </c>
      <c r="AW505">
        <v>17</v>
      </c>
      <c r="AX505">
        <v>1.7</v>
      </c>
      <c r="AY505">
        <v>0.2</v>
      </c>
      <c r="AZ505">
        <v>3</v>
      </c>
      <c r="BA505">
        <v>0</v>
      </c>
      <c r="BB505">
        <v>3</v>
      </c>
      <c r="BC505">
        <v>13</v>
      </c>
      <c r="BD505">
        <v>19</v>
      </c>
      <c r="BE505">
        <v>13.6</v>
      </c>
      <c r="BF505">
        <v>18.2</v>
      </c>
      <c r="BG505">
        <v>1.9</v>
      </c>
      <c r="BH505">
        <v>3</v>
      </c>
      <c r="BI505">
        <v>1.7</v>
      </c>
      <c r="BJ505">
        <v>2.2999999999999998</v>
      </c>
      <c r="BK505">
        <v>1.6</v>
      </c>
      <c r="BL505">
        <v>2.2000000000000002</v>
      </c>
      <c r="BM505">
        <v>14</v>
      </c>
      <c r="BN505">
        <v>1.4</v>
      </c>
      <c r="BO505">
        <v>87</v>
      </c>
      <c r="BP505">
        <v>96.3</v>
      </c>
      <c r="BQ505">
        <v>0.5</v>
      </c>
      <c r="BR505">
        <v>74</v>
      </c>
      <c r="BS505">
        <v>114</v>
      </c>
      <c r="BT505">
        <v>50</v>
      </c>
      <c r="BU505">
        <v>1.5</v>
      </c>
      <c r="BV505">
        <v>33.299999999999997</v>
      </c>
      <c r="BW505">
        <v>1.8</v>
      </c>
      <c r="BX505">
        <v>4.9000000000000004</v>
      </c>
      <c r="BY505">
        <v>84.3</v>
      </c>
      <c r="BZ505">
        <v>98.2</v>
      </c>
      <c r="CA505">
        <v>84.3</v>
      </c>
      <c r="CB505">
        <v>100</v>
      </c>
      <c r="CC505" s="197"/>
      <c r="CD505" s="197"/>
      <c r="CE505" s="197"/>
      <c r="CF505" s="197"/>
      <c r="CG505" s="197"/>
      <c r="CH505" s="197"/>
      <c r="CI505" s="207">
        <v>10</v>
      </c>
      <c r="CJ505" s="207">
        <v>10</v>
      </c>
      <c r="CK505" s="207">
        <v>0</v>
      </c>
    </row>
    <row r="506" spans="1:89" x14ac:dyDescent="0.2">
      <c r="A506">
        <v>512</v>
      </c>
      <c r="B506">
        <v>512</v>
      </c>
      <c r="C506" t="s">
        <v>1234</v>
      </c>
      <c r="D506" s="185" t="s">
        <v>1235</v>
      </c>
      <c r="E506">
        <v>8</v>
      </c>
      <c r="F506" s="199" t="s">
        <v>110</v>
      </c>
      <c r="G506" s="199" t="s">
        <v>111</v>
      </c>
      <c r="H506" s="197"/>
      <c r="I506" s="200" t="s">
        <v>93</v>
      </c>
      <c r="J506" s="200" t="s">
        <v>94</v>
      </c>
      <c r="K506" s="200"/>
      <c r="L506" s="200"/>
      <c r="M506" s="200"/>
      <c r="N506" s="200"/>
      <c r="O506" s="200"/>
      <c r="P506" s="210">
        <v>44853</v>
      </c>
      <c r="Q506" s="210" t="s">
        <v>88</v>
      </c>
      <c r="R506" s="211" t="s">
        <v>1236</v>
      </c>
      <c r="S506" s="185">
        <v>8</v>
      </c>
      <c r="T506" t="s">
        <v>90</v>
      </c>
      <c r="U506">
        <v>130</v>
      </c>
      <c r="V506">
        <v>28</v>
      </c>
      <c r="W506">
        <v>16.600000000000001</v>
      </c>
      <c r="Z506" s="212">
        <v>0.90208333333333324</v>
      </c>
      <c r="AA506" s="212">
        <v>0.27847222222222223</v>
      </c>
      <c r="AB506" s="27">
        <v>530.70000000000005</v>
      </c>
      <c r="AC506">
        <v>508.7</v>
      </c>
      <c r="AD506">
        <v>96</v>
      </c>
      <c r="AE506">
        <v>22</v>
      </c>
      <c r="AG506">
        <v>10.7</v>
      </c>
      <c r="AH506">
        <v>73</v>
      </c>
      <c r="AI506">
        <v>6</v>
      </c>
      <c r="AJ506">
        <v>2.7</v>
      </c>
      <c r="AK506">
        <v>45.2</v>
      </c>
      <c r="AL506">
        <v>23.8</v>
      </c>
      <c r="AM506">
        <v>28.4</v>
      </c>
      <c r="AN506">
        <v>64</v>
      </c>
      <c r="AO506">
        <v>32</v>
      </c>
      <c r="AP506">
        <v>3.6</v>
      </c>
      <c r="AQ506">
        <v>37</v>
      </c>
      <c r="AR506">
        <v>4.4000000000000004</v>
      </c>
      <c r="AS506">
        <v>92.4</v>
      </c>
      <c r="AT506">
        <v>69</v>
      </c>
      <c r="AU506" s="27">
        <v>3.7743267151562807</v>
      </c>
      <c r="AV506" s="27">
        <v>4.1989384706113624</v>
      </c>
      <c r="AW506">
        <v>1</v>
      </c>
      <c r="AX506">
        <v>0.1</v>
      </c>
      <c r="AY506">
        <v>0</v>
      </c>
      <c r="AZ506">
        <v>6</v>
      </c>
      <c r="BA506">
        <v>0</v>
      </c>
      <c r="BB506">
        <v>3</v>
      </c>
      <c r="BC506">
        <v>9</v>
      </c>
      <c r="BD506">
        <v>18</v>
      </c>
      <c r="BE506">
        <v>12.9</v>
      </c>
      <c r="BF506">
        <v>15.4</v>
      </c>
      <c r="BG506">
        <v>2.1</v>
      </c>
      <c r="BH506">
        <v>3.7</v>
      </c>
      <c r="BI506">
        <v>1.5</v>
      </c>
      <c r="BJ506">
        <v>3.1</v>
      </c>
      <c r="BK506">
        <v>1.3</v>
      </c>
      <c r="BL506">
        <v>0.7</v>
      </c>
      <c r="BM506">
        <v>10</v>
      </c>
      <c r="BN506">
        <v>1.2</v>
      </c>
      <c r="BO506">
        <v>94</v>
      </c>
      <c r="BP506">
        <v>97.1</v>
      </c>
      <c r="BQ506">
        <v>0</v>
      </c>
      <c r="BR506">
        <v>77</v>
      </c>
      <c r="BS506">
        <v>112</v>
      </c>
      <c r="BT506">
        <v>57</v>
      </c>
      <c r="BU506">
        <v>0.5</v>
      </c>
      <c r="BV506">
        <v>55.6</v>
      </c>
      <c r="BW506">
        <v>6.1</v>
      </c>
      <c r="BX506">
        <v>3.3</v>
      </c>
      <c r="BY506">
        <v>92.4</v>
      </c>
      <c r="BZ506">
        <v>98.6</v>
      </c>
      <c r="CA506">
        <v>92.4</v>
      </c>
      <c r="CB506">
        <v>99.5</v>
      </c>
      <c r="CC506" s="197"/>
      <c r="CD506" s="197"/>
      <c r="CE506" s="197"/>
      <c r="CF506" s="197"/>
      <c r="CG506" s="197"/>
      <c r="CH506" s="197"/>
      <c r="CI506" s="207">
        <v>10</v>
      </c>
      <c r="CJ506" s="207">
        <v>10</v>
      </c>
      <c r="CK506" s="207">
        <v>0</v>
      </c>
    </row>
    <row r="507" spans="1:89" x14ac:dyDescent="0.2">
      <c r="A507">
        <v>513</v>
      </c>
      <c r="B507">
        <v>513</v>
      </c>
      <c r="C507" t="s">
        <v>1231</v>
      </c>
      <c r="D507" s="185" t="s">
        <v>1232</v>
      </c>
      <c r="E507">
        <v>4</v>
      </c>
      <c r="F507" s="199" t="s">
        <v>110</v>
      </c>
      <c r="G507" s="199" t="s">
        <v>111</v>
      </c>
      <c r="H507" s="197" t="s">
        <v>1769</v>
      </c>
      <c r="I507" s="200" t="s">
        <v>94</v>
      </c>
      <c r="J507" s="200" t="s">
        <v>93</v>
      </c>
      <c r="K507" s="200" t="s">
        <v>1752</v>
      </c>
      <c r="L507" s="200" t="s">
        <v>95</v>
      </c>
      <c r="M507" s="200" t="s">
        <v>96</v>
      </c>
      <c r="N507" s="200"/>
      <c r="O507" s="200"/>
      <c r="P507" s="210">
        <v>44859</v>
      </c>
      <c r="Q507" s="210" t="s">
        <v>88</v>
      </c>
      <c r="R507" s="211" t="s">
        <v>1233</v>
      </c>
      <c r="S507" s="185">
        <v>4</v>
      </c>
      <c r="T507" t="s">
        <v>98</v>
      </c>
      <c r="U507">
        <v>105</v>
      </c>
      <c r="V507">
        <v>15</v>
      </c>
      <c r="W507">
        <v>13.6</v>
      </c>
      <c r="Z507" s="212">
        <v>0.88541666666666663</v>
      </c>
      <c r="AA507" s="212">
        <v>0.28263888888888888</v>
      </c>
      <c r="AB507" s="27">
        <v>503.4</v>
      </c>
      <c r="AC507">
        <v>475.9</v>
      </c>
      <c r="AD507">
        <v>95</v>
      </c>
      <c r="AE507">
        <v>27.5</v>
      </c>
      <c r="AG507">
        <v>69.5</v>
      </c>
      <c r="AH507">
        <v>89</v>
      </c>
      <c r="AI507">
        <v>16.899999999999999</v>
      </c>
      <c r="AJ507">
        <v>6.2</v>
      </c>
      <c r="AK507">
        <v>48</v>
      </c>
      <c r="AL507">
        <v>22.1</v>
      </c>
      <c r="AM507">
        <v>23.7</v>
      </c>
      <c r="AN507">
        <v>42</v>
      </c>
      <c r="AO507">
        <v>12</v>
      </c>
      <c r="AP507">
        <v>1.4</v>
      </c>
      <c r="AQ507">
        <v>64</v>
      </c>
      <c r="AR507">
        <v>8.1</v>
      </c>
      <c r="AS507">
        <v>65.7</v>
      </c>
      <c r="AT507">
        <v>70.099999999999994</v>
      </c>
      <c r="AU507" s="27">
        <v>1.5129228829586048</v>
      </c>
      <c r="AV507" s="27">
        <v>1.6894305526371087</v>
      </c>
      <c r="AW507">
        <v>36</v>
      </c>
      <c r="AX507">
        <v>4.5</v>
      </c>
      <c r="AY507">
        <v>0.6</v>
      </c>
      <c r="AZ507">
        <v>0</v>
      </c>
      <c r="BA507">
        <v>0</v>
      </c>
      <c r="BB507">
        <v>1</v>
      </c>
      <c r="BC507">
        <v>30</v>
      </c>
      <c r="BD507">
        <v>31</v>
      </c>
      <c r="BE507">
        <v>13.4</v>
      </c>
      <c r="BF507">
        <v>18.100000000000001</v>
      </c>
      <c r="BG507">
        <v>3.9</v>
      </c>
      <c r="BH507">
        <v>5.3</v>
      </c>
      <c r="BI507">
        <v>3.5</v>
      </c>
      <c r="BJ507">
        <v>3.5</v>
      </c>
      <c r="BK507">
        <v>5.0999999999999996</v>
      </c>
      <c r="BL507">
        <v>2.8</v>
      </c>
      <c r="BM507">
        <v>6</v>
      </c>
      <c r="BN507">
        <v>0.8</v>
      </c>
      <c r="BO507">
        <v>93</v>
      </c>
      <c r="BP507">
        <v>97.5</v>
      </c>
      <c r="BQ507">
        <v>0</v>
      </c>
      <c r="BR507">
        <v>68</v>
      </c>
      <c r="BS507">
        <v>119</v>
      </c>
      <c r="BT507">
        <v>51</v>
      </c>
      <c r="BU507">
        <v>9.9</v>
      </c>
      <c r="BV507">
        <v>15</v>
      </c>
      <c r="BW507">
        <v>16.899999999999999</v>
      </c>
      <c r="BX507">
        <v>2.7</v>
      </c>
      <c r="BY507">
        <v>46.3</v>
      </c>
      <c r="BZ507">
        <v>97.4</v>
      </c>
      <c r="CA507">
        <v>46.3</v>
      </c>
      <c r="CB507">
        <v>100</v>
      </c>
      <c r="CC507" s="197"/>
      <c r="CD507" s="197"/>
      <c r="CE507" s="197"/>
      <c r="CF507" s="197"/>
      <c r="CG507" s="197"/>
      <c r="CH507" s="197"/>
      <c r="CI507" s="207" t="s">
        <v>129</v>
      </c>
      <c r="CJ507" s="207">
        <v>8</v>
      </c>
      <c r="CK507" s="207">
        <v>3</v>
      </c>
    </row>
    <row r="508" spans="1:89" x14ac:dyDescent="0.2">
      <c r="A508">
        <v>514</v>
      </c>
      <c r="B508">
        <v>514</v>
      </c>
      <c r="C508" t="s">
        <v>1228</v>
      </c>
      <c r="D508" s="185" t="s">
        <v>1229</v>
      </c>
      <c r="E508">
        <v>14</v>
      </c>
      <c r="F508" s="199" t="s">
        <v>110</v>
      </c>
      <c r="G508" s="199" t="s">
        <v>111</v>
      </c>
      <c r="H508" s="197"/>
      <c r="I508" s="200" t="s">
        <v>93</v>
      </c>
      <c r="J508" s="200" t="s">
        <v>96</v>
      </c>
      <c r="K508" s="200"/>
      <c r="L508" s="200"/>
      <c r="M508" s="200"/>
      <c r="N508" s="200"/>
      <c r="O508" s="200"/>
      <c r="P508" s="210">
        <v>44859</v>
      </c>
      <c r="Q508" s="210" t="s">
        <v>88</v>
      </c>
      <c r="R508" s="211" t="s">
        <v>1230</v>
      </c>
      <c r="S508" s="185">
        <v>14</v>
      </c>
      <c r="T508" t="s">
        <v>98</v>
      </c>
      <c r="U508">
        <v>168</v>
      </c>
      <c r="V508">
        <v>58</v>
      </c>
      <c r="W508">
        <v>20.5</v>
      </c>
      <c r="Z508" s="212">
        <v>0.94444444444444453</v>
      </c>
      <c r="AA508" s="212">
        <v>0.43055555555555558</v>
      </c>
      <c r="AB508" s="27">
        <v>700.3</v>
      </c>
      <c r="AC508">
        <v>586.29999999999995</v>
      </c>
      <c r="AD508">
        <v>84</v>
      </c>
      <c r="AE508">
        <v>113.9</v>
      </c>
      <c r="AG508">
        <v>36.4</v>
      </c>
      <c r="AH508">
        <v>252.4</v>
      </c>
      <c r="AI508">
        <v>16.3</v>
      </c>
      <c r="AJ508">
        <v>13.2</v>
      </c>
      <c r="AK508">
        <v>45.8</v>
      </c>
      <c r="AL508">
        <v>21.2</v>
      </c>
      <c r="AM508">
        <v>19.8</v>
      </c>
      <c r="AN508">
        <v>174</v>
      </c>
      <c r="AO508">
        <v>65</v>
      </c>
      <c r="AP508">
        <v>5.6</v>
      </c>
      <c r="AQ508">
        <v>156</v>
      </c>
      <c r="AR508">
        <v>16</v>
      </c>
      <c r="AS508">
        <v>193.8</v>
      </c>
      <c r="AT508">
        <v>67</v>
      </c>
      <c r="AU508" s="27">
        <v>6.6518847006651889</v>
      </c>
      <c r="AV508" s="27">
        <v>7.2249701517994209</v>
      </c>
      <c r="AW508">
        <v>70</v>
      </c>
      <c r="AX508">
        <v>7.2</v>
      </c>
      <c r="AY508">
        <v>5.3</v>
      </c>
      <c r="AZ508">
        <v>1</v>
      </c>
      <c r="BA508">
        <v>0</v>
      </c>
      <c r="BB508">
        <v>2</v>
      </c>
      <c r="BC508">
        <v>40</v>
      </c>
      <c r="BD508">
        <v>43</v>
      </c>
      <c r="BE508">
        <v>13.7</v>
      </c>
      <c r="BF508">
        <v>31.3</v>
      </c>
      <c r="BG508">
        <v>4.4000000000000004</v>
      </c>
      <c r="BH508">
        <v>2.1</v>
      </c>
      <c r="BI508">
        <v>5</v>
      </c>
      <c r="BJ508">
        <v>5.7</v>
      </c>
      <c r="BK508">
        <v>2.9</v>
      </c>
      <c r="BL508">
        <v>4</v>
      </c>
      <c r="BM508">
        <v>26</v>
      </c>
      <c r="BN508">
        <v>2.7</v>
      </c>
      <c r="BO508">
        <v>90</v>
      </c>
      <c r="BP508">
        <v>95.3</v>
      </c>
      <c r="BQ508">
        <v>0</v>
      </c>
      <c r="BR508">
        <v>67</v>
      </c>
      <c r="BS508">
        <v>109</v>
      </c>
      <c r="BT508">
        <v>55</v>
      </c>
      <c r="BU508">
        <v>3</v>
      </c>
      <c r="BV508">
        <v>22.2</v>
      </c>
      <c r="BW508">
        <v>1.7</v>
      </c>
      <c r="BX508">
        <v>3.5</v>
      </c>
      <c r="BY508">
        <v>81.8</v>
      </c>
      <c r="BZ508">
        <v>100</v>
      </c>
      <c r="CA508">
        <v>93.7</v>
      </c>
      <c r="CB508">
        <v>81.8</v>
      </c>
      <c r="CC508" s="197" t="s">
        <v>77</v>
      </c>
      <c r="CD508" s="197"/>
      <c r="CE508" s="197"/>
      <c r="CF508" s="197"/>
      <c r="CG508" s="197"/>
      <c r="CH508" s="197"/>
      <c r="CI508" s="207">
        <v>10</v>
      </c>
      <c r="CJ508" s="207">
        <v>10</v>
      </c>
      <c r="CK508" s="207">
        <v>0</v>
      </c>
    </row>
    <row r="509" spans="1:89" x14ac:dyDescent="0.2">
      <c r="A509">
        <v>515</v>
      </c>
      <c r="B509">
        <v>515</v>
      </c>
      <c r="C509" t="s">
        <v>1225</v>
      </c>
      <c r="D509" s="185" t="s">
        <v>1226</v>
      </c>
      <c r="E509">
        <v>8</v>
      </c>
      <c r="F509" s="199" t="s">
        <v>110</v>
      </c>
      <c r="G509" s="199" t="s">
        <v>111</v>
      </c>
      <c r="H509" s="197"/>
      <c r="I509" s="200" t="s">
        <v>96</v>
      </c>
      <c r="J509" s="200" t="s">
        <v>93</v>
      </c>
      <c r="K509" s="200"/>
      <c r="L509" s="200"/>
      <c r="M509" s="200"/>
      <c r="N509" s="200"/>
      <c r="O509" s="200"/>
      <c r="P509" s="210">
        <v>44861</v>
      </c>
      <c r="Q509" s="210" t="s">
        <v>88</v>
      </c>
      <c r="R509" s="211" t="s">
        <v>1227</v>
      </c>
      <c r="S509" s="185">
        <v>8</v>
      </c>
      <c r="T509" t="s">
        <v>90</v>
      </c>
      <c r="U509">
        <v>124</v>
      </c>
      <c r="Z509" s="212">
        <v>0.9375</v>
      </c>
      <c r="AA509" s="212">
        <v>0.28611111111111115</v>
      </c>
      <c r="AB509" s="27">
        <v>486.3</v>
      </c>
      <c r="AC509">
        <v>465.8</v>
      </c>
      <c r="AD509">
        <v>96</v>
      </c>
      <c r="AE509">
        <v>20.5</v>
      </c>
      <c r="AG509">
        <v>15.9</v>
      </c>
      <c r="AH509">
        <v>158</v>
      </c>
      <c r="AI509">
        <v>7.3</v>
      </c>
      <c r="AJ509">
        <v>5.8</v>
      </c>
      <c r="AK509">
        <v>49.3</v>
      </c>
      <c r="AL509">
        <v>24.8</v>
      </c>
      <c r="AM509">
        <v>20.100000000000001</v>
      </c>
      <c r="AN509">
        <v>79</v>
      </c>
      <c r="AO509">
        <v>26</v>
      </c>
      <c r="AP509">
        <v>3.2</v>
      </c>
      <c r="AQ509">
        <v>111</v>
      </c>
      <c r="AR509">
        <v>14.3</v>
      </c>
      <c r="AS509">
        <v>99.1</v>
      </c>
      <c r="AT509">
        <v>74.099999999999994</v>
      </c>
      <c r="AU509" s="27">
        <v>3.3490768570201803</v>
      </c>
      <c r="AV509" s="27">
        <v>3.7612709317303561</v>
      </c>
      <c r="AW509">
        <v>39</v>
      </c>
      <c r="AX509">
        <v>4.9000000000000004</v>
      </c>
      <c r="AY509">
        <v>3.7</v>
      </c>
      <c r="AZ509">
        <v>0</v>
      </c>
      <c r="BA509">
        <v>0</v>
      </c>
      <c r="BB509">
        <v>3</v>
      </c>
      <c r="BC509">
        <v>0</v>
      </c>
      <c r="BD509">
        <v>3</v>
      </c>
      <c r="BE509">
        <v>15.7</v>
      </c>
      <c r="BG509">
        <v>0.4</v>
      </c>
      <c r="BH509">
        <v>0</v>
      </c>
      <c r="BI509">
        <v>0.5</v>
      </c>
      <c r="BJ509">
        <v>0.5</v>
      </c>
      <c r="BK509">
        <v>0.3</v>
      </c>
      <c r="BL509">
        <v>3.9</v>
      </c>
      <c r="BM509">
        <v>2</v>
      </c>
      <c r="BN509">
        <v>0.3</v>
      </c>
      <c r="BO509">
        <v>82</v>
      </c>
      <c r="BP509">
        <v>97.1</v>
      </c>
      <c r="BQ509">
        <v>0.4</v>
      </c>
      <c r="BR509">
        <v>68</v>
      </c>
      <c r="BS509">
        <v>113</v>
      </c>
      <c r="BT509">
        <v>52</v>
      </c>
      <c r="BU509">
        <v>24.3</v>
      </c>
      <c r="BV509">
        <v>19.7</v>
      </c>
      <c r="BW509">
        <v>2.9</v>
      </c>
      <c r="BX509">
        <v>4.5</v>
      </c>
      <c r="BY509">
        <v>82.7</v>
      </c>
      <c r="BZ509">
        <v>99.7</v>
      </c>
      <c r="CA509">
        <v>82.7</v>
      </c>
      <c r="CB509">
        <v>100</v>
      </c>
      <c r="CC509" s="197" t="s">
        <v>77</v>
      </c>
      <c r="CD509" s="197"/>
      <c r="CE509" s="197"/>
      <c r="CF509" s="197"/>
      <c r="CG509" s="197"/>
      <c r="CH509" s="197"/>
      <c r="CI509" s="207">
        <v>10</v>
      </c>
      <c r="CJ509" s="207">
        <v>8</v>
      </c>
      <c r="CK509" s="207">
        <v>2</v>
      </c>
    </row>
    <row r="510" spans="1:89" x14ac:dyDescent="0.2">
      <c r="A510">
        <v>516</v>
      </c>
      <c r="B510">
        <v>516</v>
      </c>
      <c r="C510" t="s">
        <v>1222</v>
      </c>
      <c r="D510" s="185" t="s">
        <v>1223</v>
      </c>
      <c r="E510">
        <v>14</v>
      </c>
      <c r="F510" s="199" t="s">
        <v>110</v>
      </c>
      <c r="G510" s="199" t="s">
        <v>111</v>
      </c>
      <c r="H510" s="197"/>
      <c r="I510" s="200" t="s">
        <v>139</v>
      </c>
      <c r="J510" s="200"/>
      <c r="K510" s="200"/>
      <c r="L510" s="200"/>
      <c r="M510" s="200"/>
      <c r="N510" s="200"/>
      <c r="O510" s="200"/>
      <c r="P510" s="210">
        <v>44865</v>
      </c>
      <c r="Q510" s="210" t="s">
        <v>88</v>
      </c>
      <c r="R510" s="211" t="s">
        <v>1224</v>
      </c>
      <c r="S510" s="185">
        <v>14</v>
      </c>
      <c r="T510" t="s">
        <v>98</v>
      </c>
      <c r="U510">
        <v>185</v>
      </c>
      <c r="V510">
        <v>82</v>
      </c>
      <c r="W510">
        <v>24</v>
      </c>
      <c r="Z510" s="212">
        <v>0.95833333333333337</v>
      </c>
      <c r="AA510" s="212">
        <v>0.35000000000000003</v>
      </c>
      <c r="AB510" s="27">
        <v>548</v>
      </c>
      <c r="AC510">
        <v>519.5</v>
      </c>
      <c r="AD510">
        <v>95</v>
      </c>
      <c r="AE510">
        <v>28.5</v>
      </c>
      <c r="AG510">
        <v>15</v>
      </c>
      <c r="AH510">
        <v>72.5</v>
      </c>
      <c r="AI510">
        <v>7.7</v>
      </c>
      <c r="AJ510">
        <v>8.1999999999999993</v>
      </c>
      <c r="AK510">
        <v>50</v>
      </c>
      <c r="AL510">
        <v>17.2</v>
      </c>
      <c r="AM510">
        <v>24.6</v>
      </c>
      <c r="AN510">
        <v>86</v>
      </c>
      <c r="AO510">
        <v>31</v>
      </c>
      <c r="AP510">
        <v>3.4</v>
      </c>
      <c r="AQ510">
        <v>72</v>
      </c>
      <c r="AR510">
        <v>8.3000000000000007</v>
      </c>
      <c r="AS510">
        <v>110.6</v>
      </c>
      <c r="AT510">
        <v>67.2</v>
      </c>
      <c r="AU510" s="27">
        <v>3.5803657362848895</v>
      </c>
      <c r="AV510" s="27">
        <v>3.9730510105871031</v>
      </c>
      <c r="AW510">
        <v>20</v>
      </c>
      <c r="AX510">
        <v>2.2999999999999998</v>
      </c>
      <c r="AY510">
        <v>0.1</v>
      </c>
      <c r="AZ510">
        <v>0</v>
      </c>
      <c r="BA510">
        <v>1</v>
      </c>
      <c r="BB510">
        <v>1</v>
      </c>
      <c r="BC510">
        <v>21</v>
      </c>
      <c r="BD510">
        <v>23</v>
      </c>
      <c r="BE510">
        <v>12.1</v>
      </c>
      <c r="BF510">
        <v>21.9</v>
      </c>
      <c r="BG510">
        <v>2.7</v>
      </c>
      <c r="BH510">
        <v>3.8</v>
      </c>
      <c r="BI510">
        <v>2.2999999999999998</v>
      </c>
      <c r="BJ510">
        <v>4.7</v>
      </c>
      <c r="BK510">
        <v>0.7</v>
      </c>
      <c r="BL510">
        <v>2.7</v>
      </c>
      <c r="BM510">
        <v>13</v>
      </c>
      <c r="BN510">
        <v>1.5</v>
      </c>
      <c r="BO510">
        <v>87</v>
      </c>
      <c r="BP510">
        <v>93.2</v>
      </c>
      <c r="BQ510">
        <v>0.1</v>
      </c>
      <c r="BR510">
        <v>50</v>
      </c>
      <c r="BS510">
        <v>81</v>
      </c>
      <c r="BT510">
        <v>38</v>
      </c>
      <c r="BU510">
        <v>0.5</v>
      </c>
      <c r="BV510">
        <v>0</v>
      </c>
      <c r="BW510">
        <v>4.7</v>
      </c>
      <c r="BX510">
        <v>3.1</v>
      </c>
      <c r="BY510">
        <v>97.1</v>
      </c>
      <c r="BZ510">
        <v>99.7</v>
      </c>
      <c r="CA510">
        <v>97.1</v>
      </c>
      <c r="CB510">
        <v>100</v>
      </c>
      <c r="CC510" s="197"/>
      <c r="CD510" s="197"/>
      <c r="CE510" s="197"/>
      <c r="CF510" s="197"/>
      <c r="CG510" s="197"/>
      <c r="CH510" s="197"/>
      <c r="CI510" s="207">
        <v>9</v>
      </c>
      <c r="CJ510" s="207">
        <v>10</v>
      </c>
      <c r="CK510" s="207">
        <v>1</v>
      </c>
    </row>
    <row r="511" spans="1:89" x14ac:dyDescent="0.2">
      <c r="A511">
        <v>517</v>
      </c>
      <c r="B511">
        <v>517</v>
      </c>
      <c r="C511" t="s">
        <v>1219</v>
      </c>
      <c r="D511" s="185" t="s">
        <v>1220</v>
      </c>
      <c r="E511">
        <v>5</v>
      </c>
      <c r="F511" s="199" t="s">
        <v>110</v>
      </c>
      <c r="G511" s="199" t="s">
        <v>111</v>
      </c>
      <c r="H511" s="197"/>
      <c r="I511" s="200" t="s">
        <v>93</v>
      </c>
      <c r="J511" s="200" t="s">
        <v>228</v>
      </c>
      <c r="K511" s="200"/>
      <c r="L511" s="200"/>
      <c r="M511" s="200"/>
      <c r="N511" s="200"/>
      <c r="O511" s="200"/>
      <c r="P511" s="210">
        <v>44869</v>
      </c>
      <c r="Q511" s="210" t="s">
        <v>88</v>
      </c>
      <c r="R511" s="211" t="s">
        <v>1221</v>
      </c>
      <c r="S511" s="185">
        <v>5</v>
      </c>
      <c r="T511" t="s">
        <v>98</v>
      </c>
      <c r="U511">
        <v>120</v>
      </c>
      <c r="V511">
        <v>24</v>
      </c>
      <c r="W511">
        <v>16.7</v>
      </c>
      <c r="Z511" s="212">
        <v>0.86736111111111114</v>
      </c>
      <c r="AA511" s="212">
        <v>0.28125</v>
      </c>
      <c r="AB511" s="27">
        <v>588.6</v>
      </c>
      <c r="AC511">
        <v>546.6</v>
      </c>
      <c r="AD511">
        <v>93</v>
      </c>
      <c r="AE511">
        <v>42</v>
      </c>
      <c r="AG511">
        <v>7.9</v>
      </c>
      <c r="AH511">
        <v>134</v>
      </c>
      <c r="AI511">
        <v>8.4</v>
      </c>
      <c r="AJ511">
        <v>2.9</v>
      </c>
      <c r="AK511">
        <v>55.7</v>
      </c>
      <c r="AL511">
        <v>20.9</v>
      </c>
      <c r="AM511">
        <v>20.5</v>
      </c>
      <c r="AN511">
        <v>76</v>
      </c>
      <c r="AO511">
        <v>24</v>
      </c>
      <c r="AP511">
        <v>2.4</v>
      </c>
      <c r="AQ511">
        <v>84</v>
      </c>
      <c r="AR511">
        <v>9.1999999999999993</v>
      </c>
      <c r="AS511">
        <v>96.5</v>
      </c>
      <c r="AT511">
        <v>76.599999999999994</v>
      </c>
      <c r="AU511" s="27">
        <v>2.6344676180021951</v>
      </c>
      <c r="AV511" s="27">
        <v>2.897914379802415</v>
      </c>
      <c r="AW511">
        <v>0</v>
      </c>
      <c r="AX511">
        <v>0</v>
      </c>
      <c r="AY511">
        <v>0</v>
      </c>
      <c r="AZ511">
        <v>1</v>
      </c>
      <c r="BA511">
        <v>0</v>
      </c>
      <c r="BB511">
        <v>2</v>
      </c>
      <c r="BC511">
        <v>12</v>
      </c>
      <c r="BD511">
        <v>15</v>
      </c>
      <c r="BE511">
        <v>16.7</v>
      </c>
      <c r="BF511">
        <v>16.399999999999999</v>
      </c>
      <c r="BG511">
        <v>1.6</v>
      </c>
      <c r="BH511">
        <v>2.7</v>
      </c>
      <c r="BI511">
        <v>1.4</v>
      </c>
      <c r="BJ511">
        <v>0.5</v>
      </c>
      <c r="BK511">
        <v>2</v>
      </c>
      <c r="BL511">
        <v>3.7</v>
      </c>
      <c r="BM511">
        <v>13</v>
      </c>
      <c r="BN511">
        <v>1.4</v>
      </c>
      <c r="BO511">
        <v>92</v>
      </c>
      <c r="BP511">
        <v>97.3</v>
      </c>
      <c r="BQ511">
        <v>0</v>
      </c>
      <c r="BR511">
        <v>73</v>
      </c>
      <c r="BS511">
        <v>111</v>
      </c>
      <c r="BT511">
        <v>52</v>
      </c>
      <c r="BU511">
        <v>215.3</v>
      </c>
      <c r="BV511">
        <v>1.2</v>
      </c>
      <c r="BW511">
        <v>1.7</v>
      </c>
      <c r="BX511">
        <v>3.8</v>
      </c>
      <c r="BY511">
        <v>95.2</v>
      </c>
      <c r="BZ511">
        <v>95.9</v>
      </c>
      <c r="CA511">
        <v>95.2</v>
      </c>
      <c r="CB511">
        <v>100</v>
      </c>
      <c r="CC511" s="197"/>
      <c r="CD511" s="197"/>
      <c r="CE511" s="197"/>
      <c r="CF511" s="197"/>
      <c r="CG511" s="197"/>
      <c r="CH511" s="197"/>
      <c r="CI511" s="207">
        <v>10</v>
      </c>
      <c r="CJ511" s="207">
        <v>10</v>
      </c>
      <c r="CK511" s="207">
        <v>5</v>
      </c>
    </row>
    <row r="512" spans="1:89" x14ac:dyDescent="0.2">
      <c r="A512">
        <v>518</v>
      </c>
      <c r="B512">
        <v>518</v>
      </c>
      <c r="C512" t="s">
        <v>1216</v>
      </c>
      <c r="D512" s="185" t="s">
        <v>1217</v>
      </c>
      <c r="E512">
        <v>5</v>
      </c>
      <c r="F512" s="199" t="s">
        <v>110</v>
      </c>
      <c r="G512" s="199" t="s">
        <v>111</v>
      </c>
      <c r="H512" s="197"/>
      <c r="I512" s="200" t="s">
        <v>1792</v>
      </c>
      <c r="J512" s="200"/>
      <c r="K512" s="200"/>
      <c r="L512" s="200"/>
      <c r="M512" s="200"/>
      <c r="N512" s="200"/>
      <c r="O512" s="200"/>
      <c r="P512" s="210">
        <v>44874</v>
      </c>
      <c r="Q512" s="210" t="s">
        <v>88</v>
      </c>
      <c r="R512" s="211" t="s">
        <v>1218</v>
      </c>
      <c r="S512" s="185">
        <v>5</v>
      </c>
      <c r="T512" t="s">
        <v>98</v>
      </c>
      <c r="U512">
        <v>120</v>
      </c>
      <c r="V512">
        <v>30</v>
      </c>
      <c r="W512">
        <v>20.8</v>
      </c>
      <c r="Z512" s="212">
        <v>0.84722222222222221</v>
      </c>
      <c r="AA512" s="212">
        <v>0.29791666666666666</v>
      </c>
      <c r="AB512" s="27">
        <v>641.5</v>
      </c>
      <c r="AC512">
        <v>609</v>
      </c>
      <c r="AD512">
        <v>95</v>
      </c>
      <c r="AE512">
        <v>32.5</v>
      </c>
      <c r="AG512">
        <v>7.9</v>
      </c>
      <c r="AH512">
        <v>141.5</v>
      </c>
      <c r="AI512">
        <v>6.2</v>
      </c>
      <c r="AJ512">
        <v>8.5</v>
      </c>
      <c r="AK512">
        <v>52.3</v>
      </c>
      <c r="AL512">
        <v>18</v>
      </c>
      <c r="AM512">
        <v>21.3</v>
      </c>
      <c r="AN512">
        <v>103</v>
      </c>
      <c r="AO512">
        <v>27</v>
      </c>
      <c r="AP512">
        <v>2.5</v>
      </c>
      <c r="AQ512">
        <v>167</v>
      </c>
      <c r="AR512">
        <v>16.5</v>
      </c>
      <c r="AS512">
        <v>124.3</v>
      </c>
      <c r="AT512">
        <v>70.3</v>
      </c>
      <c r="AU512" s="27">
        <v>2.6600985221674875</v>
      </c>
      <c r="AV512" s="27">
        <v>2.9064039408866993</v>
      </c>
      <c r="AW512">
        <v>124</v>
      </c>
      <c r="AX512">
        <v>12</v>
      </c>
      <c r="AY512">
        <v>6.8</v>
      </c>
      <c r="AZ512">
        <v>15</v>
      </c>
      <c r="BA512">
        <v>1</v>
      </c>
      <c r="BB512">
        <v>17</v>
      </c>
      <c r="BC512">
        <v>24</v>
      </c>
      <c r="BD512">
        <v>57</v>
      </c>
      <c r="BE512">
        <v>14.7</v>
      </c>
      <c r="BF512">
        <v>17.399999999999999</v>
      </c>
      <c r="BG512">
        <v>5.6</v>
      </c>
      <c r="BH512">
        <v>1.9</v>
      </c>
      <c r="BI512">
        <v>6.6</v>
      </c>
      <c r="BJ512">
        <v>3.8</v>
      </c>
      <c r="BK512">
        <v>6.1</v>
      </c>
      <c r="BL512">
        <v>4.8</v>
      </c>
      <c r="BM512">
        <v>19</v>
      </c>
      <c r="BN512">
        <v>1.9</v>
      </c>
      <c r="BO512">
        <v>79</v>
      </c>
      <c r="BP512">
        <v>97.4</v>
      </c>
      <c r="BQ512">
        <v>0.1</v>
      </c>
      <c r="BR512">
        <v>72</v>
      </c>
      <c r="BS512">
        <v>114</v>
      </c>
      <c r="BT512">
        <v>53</v>
      </c>
      <c r="BU512">
        <v>375.3</v>
      </c>
      <c r="BV512">
        <v>1.7</v>
      </c>
      <c r="BW512">
        <v>20.5</v>
      </c>
      <c r="BX512">
        <v>3.7</v>
      </c>
      <c r="BY512">
        <v>89.9</v>
      </c>
      <c r="BZ512">
        <v>89.9</v>
      </c>
      <c r="CA512">
        <v>100</v>
      </c>
      <c r="CB512">
        <v>100</v>
      </c>
      <c r="CC512" s="197"/>
      <c r="CD512" s="197"/>
      <c r="CE512" s="197"/>
      <c r="CF512" s="197"/>
      <c r="CG512" s="197"/>
      <c r="CH512" s="197"/>
      <c r="CI512" s="207">
        <v>10</v>
      </c>
      <c r="CJ512" s="207">
        <v>10</v>
      </c>
      <c r="CK512" s="207">
        <v>0</v>
      </c>
    </row>
    <row r="513" spans="1:89" x14ac:dyDescent="0.2">
      <c r="A513">
        <v>519</v>
      </c>
      <c r="B513">
        <v>519</v>
      </c>
      <c r="C513" t="s">
        <v>1214</v>
      </c>
      <c r="D513" s="185" t="s">
        <v>262</v>
      </c>
      <c r="E513">
        <v>16</v>
      </c>
      <c r="F513" s="199" t="s">
        <v>110</v>
      </c>
      <c r="G513" s="199" t="s">
        <v>111</v>
      </c>
      <c r="H513" s="197" t="s">
        <v>1794</v>
      </c>
      <c r="I513" s="200" t="s">
        <v>1772</v>
      </c>
      <c r="J513" s="200"/>
      <c r="K513" s="200"/>
      <c r="L513" s="200"/>
      <c r="M513" s="200"/>
      <c r="N513" s="200"/>
      <c r="O513" s="200"/>
      <c r="P513" s="210">
        <v>44875</v>
      </c>
      <c r="Q513" s="210" t="s">
        <v>88</v>
      </c>
      <c r="R513" s="211" t="s">
        <v>1215</v>
      </c>
      <c r="S513" s="185">
        <v>16</v>
      </c>
      <c r="T513" t="s">
        <v>98</v>
      </c>
      <c r="U513">
        <v>175</v>
      </c>
      <c r="V513">
        <v>57</v>
      </c>
      <c r="W513">
        <v>18.600000000000001</v>
      </c>
      <c r="Z513" s="212">
        <v>0.92361111111111116</v>
      </c>
      <c r="AA513" s="212">
        <v>0.32291666666666669</v>
      </c>
      <c r="AB513" s="27">
        <v>561</v>
      </c>
      <c r="AC513">
        <v>515.5</v>
      </c>
      <c r="AD513">
        <v>92</v>
      </c>
      <c r="AE513">
        <v>45.5</v>
      </c>
      <c r="AG513">
        <v>14.1</v>
      </c>
      <c r="AH513">
        <v>161.5</v>
      </c>
      <c r="AI513">
        <v>10.4</v>
      </c>
      <c r="AJ513">
        <v>8.9</v>
      </c>
      <c r="AK513">
        <v>45.5</v>
      </c>
      <c r="AL513">
        <v>17.600000000000001</v>
      </c>
      <c r="AM513">
        <v>28</v>
      </c>
      <c r="AN513">
        <v>94</v>
      </c>
      <c r="AO513">
        <v>39</v>
      </c>
      <c r="AP513">
        <v>4.2</v>
      </c>
      <c r="AQ513">
        <v>117</v>
      </c>
      <c r="AR513">
        <v>13.6</v>
      </c>
      <c r="AS513">
        <v>122</v>
      </c>
      <c r="AT513">
        <v>63.1</v>
      </c>
      <c r="AU513" s="27">
        <v>4.5392822502424828</v>
      </c>
      <c r="AV513" s="27">
        <v>5.0281280310378271</v>
      </c>
      <c r="AW513">
        <v>1</v>
      </c>
      <c r="AX513">
        <v>0.1</v>
      </c>
      <c r="AY513">
        <v>0.3</v>
      </c>
      <c r="AZ513">
        <v>6</v>
      </c>
      <c r="BA513">
        <v>28</v>
      </c>
      <c r="BB513">
        <v>5</v>
      </c>
      <c r="BC513">
        <v>53</v>
      </c>
      <c r="BD513">
        <v>92</v>
      </c>
      <c r="BE513">
        <v>19.8</v>
      </c>
      <c r="BF513">
        <v>32.9</v>
      </c>
      <c r="BG513">
        <v>10.7</v>
      </c>
      <c r="BH513">
        <v>25.3</v>
      </c>
      <c r="BI513">
        <v>5</v>
      </c>
      <c r="BJ513">
        <v>14</v>
      </c>
      <c r="BK513">
        <v>7.8</v>
      </c>
      <c r="BL513">
        <v>8</v>
      </c>
      <c r="BM513">
        <v>37</v>
      </c>
      <c r="BN513">
        <v>4.3</v>
      </c>
      <c r="BO513">
        <v>90</v>
      </c>
      <c r="BP513">
        <v>96.1</v>
      </c>
      <c r="BQ513">
        <v>0</v>
      </c>
      <c r="BR513">
        <v>53</v>
      </c>
      <c r="BS513">
        <v>101</v>
      </c>
      <c r="BT513">
        <v>40</v>
      </c>
      <c r="BU513">
        <v>218.8</v>
      </c>
      <c r="BV513">
        <v>4.8</v>
      </c>
      <c r="BW513">
        <v>5.5</v>
      </c>
      <c r="BX513">
        <v>3.5</v>
      </c>
      <c r="BY513">
        <v>99.8</v>
      </c>
      <c r="BZ513">
        <v>99.8</v>
      </c>
      <c r="CA513">
        <v>100</v>
      </c>
      <c r="CB513">
        <v>100</v>
      </c>
      <c r="CC513" s="197"/>
      <c r="CD513" s="197"/>
      <c r="CE513" s="197"/>
      <c r="CF513" s="197"/>
      <c r="CG513" s="197"/>
      <c r="CH513" s="197"/>
      <c r="CI513" s="207">
        <v>10</v>
      </c>
      <c r="CJ513" s="207">
        <v>10</v>
      </c>
      <c r="CK513" s="207">
        <v>0</v>
      </c>
    </row>
    <row r="514" spans="1:89" x14ac:dyDescent="0.2">
      <c r="A514">
        <v>520</v>
      </c>
      <c r="B514">
        <v>520</v>
      </c>
      <c r="C514" t="s">
        <v>1211</v>
      </c>
      <c r="D514" s="185" t="s">
        <v>1212</v>
      </c>
      <c r="E514">
        <v>16</v>
      </c>
      <c r="F514" s="199" t="s">
        <v>110</v>
      </c>
      <c r="G514" s="199" t="s">
        <v>111</v>
      </c>
      <c r="H514" s="197"/>
      <c r="I514" s="200" t="s">
        <v>93</v>
      </c>
      <c r="J514" s="200"/>
      <c r="K514" s="200"/>
      <c r="L514" s="200"/>
      <c r="M514" s="200"/>
      <c r="N514" s="200"/>
      <c r="O514" s="200"/>
      <c r="P514" s="210">
        <v>44875</v>
      </c>
      <c r="Q514" s="210" t="s">
        <v>88</v>
      </c>
      <c r="R514" s="211" t="s">
        <v>1213</v>
      </c>
      <c r="S514" s="185">
        <v>16</v>
      </c>
      <c r="T514" t="s">
        <v>90</v>
      </c>
      <c r="U514">
        <v>169</v>
      </c>
      <c r="V514">
        <v>59</v>
      </c>
      <c r="W514">
        <v>20.7</v>
      </c>
      <c r="Z514" s="212">
        <v>0.91666666666666663</v>
      </c>
      <c r="AA514" s="212">
        <v>0.37083333333333335</v>
      </c>
      <c r="AB514" s="27">
        <v>628</v>
      </c>
      <c r="AC514">
        <v>589.5</v>
      </c>
      <c r="AD514">
        <v>94</v>
      </c>
      <c r="AE514">
        <v>38.9</v>
      </c>
      <c r="AG514">
        <v>25.1</v>
      </c>
      <c r="AH514">
        <v>125</v>
      </c>
      <c r="AI514">
        <v>9.8000000000000007</v>
      </c>
      <c r="AJ514">
        <v>8.5</v>
      </c>
      <c r="AK514">
        <v>48.9</v>
      </c>
      <c r="AL514">
        <v>13.9</v>
      </c>
      <c r="AM514">
        <v>28.7</v>
      </c>
      <c r="AN514">
        <v>156</v>
      </c>
      <c r="AO514">
        <v>40</v>
      </c>
      <c r="AP514">
        <v>3.8</v>
      </c>
      <c r="AQ514">
        <v>197</v>
      </c>
      <c r="AR514">
        <v>20.100000000000001</v>
      </c>
      <c r="AS514">
        <v>184.7</v>
      </c>
      <c r="AT514">
        <v>62.8</v>
      </c>
      <c r="AU514" s="27">
        <v>4.0712468193384224</v>
      </c>
      <c r="AV514" s="27">
        <v>4.4580152671755728</v>
      </c>
      <c r="AW514">
        <v>101</v>
      </c>
      <c r="AX514">
        <v>10.1</v>
      </c>
      <c r="AY514">
        <v>5.2</v>
      </c>
      <c r="AZ514">
        <v>1</v>
      </c>
      <c r="BA514">
        <v>0</v>
      </c>
      <c r="BB514">
        <v>2</v>
      </c>
      <c r="BC514">
        <v>25</v>
      </c>
      <c r="BD514">
        <v>28</v>
      </c>
      <c r="BE514">
        <v>22.4</v>
      </c>
      <c r="BF514">
        <v>31.3</v>
      </c>
      <c r="BG514">
        <v>2.8</v>
      </c>
      <c r="BH514">
        <v>5</v>
      </c>
      <c r="BI514">
        <v>2</v>
      </c>
      <c r="BJ514">
        <v>4.0999999999999996</v>
      </c>
      <c r="BK514">
        <v>2.4</v>
      </c>
      <c r="BL514">
        <v>1.8</v>
      </c>
      <c r="BM514">
        <v>27</v>
      </c>
      <c r="BN514">
        <v>2.7</v>
      </c>
      <c r="BO514">
        <v>89</v>
      </c>
      <c r="BP514">
        <v>96.9</v>
      </c>
      <c r="BQ514">
        <v>0</v>
      </c>
      <c r="BR514">
        <v>49</v>
      </c>
      <c r="BS514">
        <v>86</v>
      </c>
      <c r="BT514">
        <v>40</v>
      </c>
      <c r="BU514">
        <v>3.1</v>
      </c>
      <c r="BV514">
        <v>10.8</v>
      </c>
      <c r="BW514">
        <v>9.4</v>
      </c>
      <c r="BX514">
        <v>3.4</v>
      </c>
      <c r="BY514">
        <v>99.8</v>
      </c>
      <c r="BZ514">
        <v>99.8</v>
      </c>
      <c r="CA514">
        <v>100</v>
      </c>
      <c r="CB514">
        <v>100</v>
      </c>
      <c r="CC514" s="197"/>
      <c r="CD514" s="197"/>
      <c r="CE514" s="197"/>
      <c r="CF514" s="197"/>
      <c r="CG514" s="197"/>
      <c r="CH514" s="197" t="s">
        <v>1765</v>
      </c>
      <c r="CI514" s="207">
        <v>5</v>
      </c>
      <c r="CJ514" s="207">
        <v>5</v>
      </c>
      <c r="CK514" s="207">
        <v>3</v>
      </c>
    </row>
    <row r="515" spans="1:89" x14ac:dyDescent="0.2">
      <c r="A515">
        <v>521</v>
      </c>
      <c r="B515">
        <v>521</v>
      </c>
      <c r="C515" t="s">
        <v>1208</v>
      </c>
      <c r="D515" s="185" t="s">
        <v>1209</v>
      </c>
      <c r="E515">
        <v>2</v>
      </c>
      <c r="F515" s="199" t="s">
        <v>110</v>
      </c>
      <c r="G515" s="199" t="s">
        <v>111</v>
      </c>
      <c r="H515" s="197"/>
      <c r="I515" s="200" t="s">
        <v>1752</v>
      </c>
      <c r="J515" s="200" t="s">
        <v>95</v>
      </c>
      <c r="K515" s="200"/>
      <c r="L515" s="200"/>
      <c r="M515" s="200"/>
      <c r="N515" s="200"/>
      <c r="O515" s="200"/>
      <c r="P515" s="210">
        <v>44886</v>
      </c>
      <c r="Q515" s="210" t="s">
        <v>88</v>
      </c>
      <c r="R515" s="211" t="s">
        <v>1210</v>
      </c>
      <c r="S515" s="185">
        <v>2</v>
      </c>
      <c r="T515" t="s">
        <v>98</v>
      </c>
      <c r="U515">
        <v>93</v>
      </c>
      <c r="V515">
        <v>13</v>
      </c>
      <c r="W515">
        <v>15</v>
      </c>
      <c r="Z515" s="212">
        <v>0.84305555555555556</v>
      </c>
      <c r="AA515" s="212">
        <v>0.27708333333333335</v>
      </c>
      <c r="AB515" s="27">
        <v>591</v>
      </c>
      <c r="AC515">
        <v>577.5</v>
      </c>
      <c r="AD515">
        <v>98</v>
      </c>
      <c r="AE515">
        <v>13.5</v>
      </c>
      <c r="AG515">
        <v>33.5</v>
      </c>
      <c r="AH515">
        <v>158</v>
      </c>
      <c r="AI515">
        <v>7.5</v>
      </c>
      <c r="AJ515">
        <v>1.7</v>
      </c>
      <c r="AK515">
        <v>68.2</v>
      </c>
      <c r="AL515">
        <v>18.3</v>
      </c>
      <c r="AM515">
        <v>11.8</v>
      </c>
      <c r="AN515">
        <v>53</v>
      </c>
      <c r="AO515">
        <v>15</v>
      </c>
      <c r="AP515">
        <v>1.5</v>
      </c>
      <c r="AQ515">
        <v>134</v>
      </c>
      <c r="AR515">
        <v>13.9</v>
      </c>
      <c r="AS515">
        <v>64.8</v>
      </c>
      <c r="AT515">
        <v>86.5</v>
      </c>
      <c r="AU515" s="27">
        <v>1.5584415584415585</v>
      </c>
      <c r="AV515" s="27">
        <v>1.7142857142857142</v>
      </c>
      <c r="AW515">
        <v>19</v>
      </c>
      <c r="AX515">
        <v>1.8</v>
      </c>
      <c r="AY515">
        <v>0.5</v>
      </c>
      <c r="AZ515">
        <v>9</v>
      </c>
      <c r="BA515">
        <v>0</v>
      </c>
      <c r="BB515">
        <v>45</v>
      </c>
      <c r="BC515">
        <v>47</v>
      </c>
      <c r="BD515">
        <v>101</v>
      </c>
      <c r="BE515">
        <v>10.199999999999999</v>
      </c>
      <c r="BF515">
        <v>13.4</v>
      </c>
      <c r="BG515">
        <v>10.5</v>
      </c>
      <c r="BH515">
        <v>9.6999999999999993</v>
      </c>
      <c r="BI515">
        <v>10.6</v>
      </c>
      <c r="BJ515">
        <v>9.9</v>
      </c>
      <c r="BK515">
        <v>10.7</v>
      </c>
      <c r="BL515">
        <v>6.8</v>
      </c>
      <c r="BM515">
        <v>60</v>
      </c>
      <c r="BN515">
        <v>6.2</v>
      </c>
      <c r="BO515">
        <v>85</v>
      </c>
      <c r="BP515">
        <v>97.1</v>
      </c>
      <c r="BQ515">
        <v>0.1</v>
      </c>
      <c r="BR515">
        <v>101</v>
      </c>
      <c r="BS515">
        <v>127</v>
      </c>
      <c r="BT515">
        <v>55</v>
      </c>
      <c r="BU515">
        <v>48.4</v>
      </c>
      <c r="BV515">
        <v>30.1</v>
      </c>
      <c r="BW515">
        <v>3</v>
      </c>
      <c r="BX515">
        <v>4.5</v>
      </c>
      <c r="BY515">
        <v>73.8</v>
      </c>
      <c r="BZ515">
        <v>99.1</v>
      </c>
      <c r="CA515">
        <v>73.8</v>
      </c>
      <c r="CB515">
        <v>99.6</v>
      </c>
      <c r="CC515" s="197"/>
      <c r="CD515" s="197"/>
      <c r="CE515" s="197"/>
      <c r="CF515" s="197"/>
      <c r="CG515" s="197"/>
      <c r="CH515" s="197"/>
      <c r="CI515" s="207">
        <v>10</v>
      </c>
      <c r="CJ515" s="207">
        <v>10</v>
      </c>
      <c r="CK515" s="207">
        <v>0</v>
      </c>
    </row>
    <row r="516" spans="1:89" x14ac:dyDescent="0.2">
      <c r="A516">
        <v>522</v>
      </c>
      <c r="B516">
        <v>522</v>
      </c>
      <c r="C516" t="s">
        <v>1205</v>
      </c>
      <c r="D516" s="185" t="s">
        <v>1206</v>
      </c>
      <c r="E516">
        <v>6</v>
      </c>
      <c r="F516" s="199" t="s">
        <v>110</v>
      </c>
      <c r="G516" s="199" t="s">
        <v>111</v>
      </c>
      <c r="H516" s="197"/>
      <c r="I516" s="200" t="s">
        <v>94</v>
      </c>
      <c r="J516" s="200" t="s">
        <v>1752</v>
      </c>
      <c r="K516" s="200" t="s">
        <v>96</v>
      </c>
      <c r="L516" s="200"/>
      <c r="M516" s="200"/>
      <c r="N516" s="200"/>
      <c r="O516" s="200"/>
      <c r="P516" s="210">
        <v>44887</v>
      </c>
      <c r="Q516" s="210" t="s">
        <v>88</v>
      </c>
      <c r="R516" s="211" t="s">
        <v>1207</v>
      </c>
      <c r="S516" s="185">
        <v>6</v>
      </c>
      <c r="T516" t="s">
        <v>98</v>
      </c>
      <c r="U516">
        <v>117</v>
      </c>
      <c r="V516">
        <v>19</v>
      </c>
      <c r="W516">
        <v>13.9</v>
      </c>
      <c r="Z516" s="212">
        <v>0.8125</v>
      </c>
      <c r="AA516" s="212">
        <v>0.19652777777777777</v>
      </c>
      <c r="AB516" s="27">
        <v>546.5</v>
      </c>
      <c r="AC516">
        <v>530.5</v>
      </c>
      <c r="AD516">
        <v>97</v>
      </c>
      <c r="AE516">
        <v>16</v>
      </c>
      <c r="AG516">
        <v>6.5</v>
      </c>
      <c r="AH516">
        <v>140.5</v>
      </c>
      <c r="AI516">
        <v>4.0999999999999996</v>
      </c>
      <c r="AJ516">
        <v>2.8</v>
      </c>
      <c r="AK516">
        <v>60.1</v>
      </c>
      <c r="AL516">
        <v>15.6</v>
      </c>
      <c r="AM516">
        <v>21.5</v>
      </c>
      <c r="AN516">
        <v>53</v>
      </c>
      <c r="AO516">
        <v>21</v>
      </c>
      <c r="AP516">
        <v>2.2999999999999998</v>
      </c>
      <c r="AQ516">
        <v>65</v>
      </c>
      <c r="AR516">
        <v>7.4</v>
      </c>
      <c r="AS516">
        <v>74.5</v>
      </c>
      <c r="AT516">
        <v>75.7</v>
      </c>
      <c r="AU516" s="27">
        <v>2.3751178133836004</v>
      </c>
      <c r="AV516" s="27">
        <v>2.6352497643732327</v>
      </c>
      <c r="AW516">
        <v>91</v>
      </c>
      <c r="AX516">
        <v>10.199999999999999</v>
      </c>
      <c r="AY516">
        <v>1</v>
      </c>
      <c r="AZ516">
        <v>0</v>
      </c>
      <c r="BA516">
        <v>1</v>
      </c>
      <c r="BB516">
        <v>11</v>
      </c>
      <c r="BC516">
        <v>20</v>
      </c>
      <c r="BD516">
        <v>32</v>
      </c>
      <c r="BE516">
        <v>13.9</v>
      </c>
      <c r="BF516">
        <v>15</v>
      </c>
      <c r="BG516">
        <v>3.6</v>
      </c>
      <c r="BH516">
        <v>7.4</v>
      </c>
      <c r="BI516">
        <v>2.6</v>
      </c>
      <c r="BJ516">
        <v>3.2</v>
      </c>
      <c r="BK516">
        <v>5.9</v>
      </c>
      <c r="BL516">
        <v>2.1</v>
      </c>
      <c r="BM516">
        <v>15</v>
      </c>
      <c r="BN516">
        <v>1.7</v>
      </c>
      <c r="BO516">
        <v>83</v>
      </c>
      <c r="BP516">
        <v>96.8</v>
      </c>
      <c r="BQ516">
        <v>0.1</v>
      </c>
      <c r="BR516">
        <v>83</v>
      </c>
      <c r="BS516">
        <v>112</v>
      </c>
      <c r="BT516">
        <v>61</v>
      </c>
      <c r="BU516">
        <v>389.3</v>
      </c>
      <c r="BV516">
        <v>21.9</v>
      </c>
      <c r="BW516">
        <v>7.7</v>
      </c>
      <c r="BX516">
        <v>4.9000000000000004</v>
      </c>
      <c r="BY516">
        <v>99.1</v>
      </c>
      <c r="BZ516">
        <v>99.1</v>
      </c>
      <c r="CA516">
        <v>100</v>
      </c>
      <c r="CB516">
        <v>100</v>
      </c>
      <c r="CC516" s="197"/>
      <c r="CD516" s="197"/>
      <c r="CE516" s="197"/>
      <c r="CF516" s="197"/>
      <c r="CG516" s="208" t="s">
        <v>1795</v>
      </c>
      <c r="CH516" s="197"/>
      <c r="CI516" s="207">
        <v>7</v>
      </c>
      <c r="CJ516" s="207">
        <v>8</v>
      </c>
      <c r="CK516" s="207">
        <v>0</v>
      </c>
    </row>
    <row r="517" spans="1:89" x14ac:dyDescent="0.2">
      <c r="A517">
        <v>523</v>
      </c>
      <c r="B517">
        <v>523</v>
      </c>
      <c r="C517" t="s">
        <v>1199</v>
      </c>
      <c r="D517" s="185" t="s">
        <v>1200</v>
      </c>
      <c r="E517">
        <v>15</v>
      </c>
      <c r="F517" s="199" t="s">
        <v>110</v>
      </c>
      <c r="G517" s="199" t="s">
        <v>111</v>
      </c>
      <c r="H517" s="197"/>
      <c r="I517" s="200" t="s">
        <v>1752</v>
      </c>
      <c r="J517" s="200" t="s">
        <v>228</v>
      </c>
      <c r="K517" s="200" t="s">
        <v>96</v>
      </c>
      <c r="L517" s="200" t="s">
        <v>93</v>
      </c>
      <c r="M517" s="200" t="s">
        <v>95</v>
      </c>
      <c r="N517" s="200" t="s">
        <v>200</v>
      </c>
      <c r="O517" s="200"/>
      <c r="P517" s="210">
        <v>44888</v>
      </c>
      <c r="Q517" s="210" t="s">
        <v>88</v>
      </c>
      <c r="R517" s="211" t="s">
        <v>1201</v>
      </c>
      <c r="S517" s="185">
        <v>15</v>
      </c>
      <c r="T517" t="s">
        <v>90</v>
      </c>
      <c r="U517">
        <v>159</v>
      </c>
      <c r="V517">
        <v>49</v>
      </c>
      <c r="W517">
        <v>19.399999999999999</v>
      </c>
      <c r="Z517" s="212">
        <v>0.93402777777777779</v>
      </c>
      <c r="AA517" s="212">
        <v>0.24930555555555556</v>
      </c>
      <c r="AB517" s="27">
        <v>454.5</v>
      </c>
      <c r="AC517">
        <v>430.5</v>
      </c>
      <c r="AD517">
        <v>95</v>
      </c>
      <c r="AE517">
        <v>24</v>
      </c>
      <c r="AG517">
        <v>0.3</v>
      </c>
      <c r="AH517">
        <v>73</v>
      </c>
      <c r="AI517">
        <v>5.3</v>
      </c>
      <c r="AJ517">
        <v>4.9000000000000004</v>
      </c>
      <c r="AK517">
        <v>57.6</v>
      </c>
      <c r="AL517">
        <v>16.3</v>
      </c>
      <c r="AM517">
        <v>21.3</v>
      </c>
      <c r="AN517">
        <v>54</v>
      </c>
      <c r="AO517">
        <v>18</v>
      </c>
      <c r="AP517">
        <v>2.4</v>
      </c>
      <c r="AQ517">
        <v>42</v>
      </c>
      <c r="AR517">
        <v>5.9</v>
      </c>
      <c r="AS517">
        <v>75.3</v>
      </c>
      <c r="AT517">
        <v>73.900000000000006</v>
      </c>
      <c r="AU517" s="27">
        <v>2.508710801393728</v>
      </c>
      <c r="AV517" s="27">
        <v>2.8432055749128922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7</v>
      </c>
      <c r="BD517">
        <v>7</v>
      </c>
      <c r="BF517">
        <v>17.600000000000001</v>
      </c>
      <c r="BG517">
        <v>1</v>
      </c>
      <c r="BH517">
        <v>2.6</v>
      </c>
      <c r="BI517">
        <v>0.5</v>
      </c>
      <c r="BJ517">
        <v>0</v>
      </c>
      <c r="BK517">
        <v>1</v>
      </c>
      <c r="BL517">
        <v>1.5</v>
      </c>
      <c r="BM517">
        <v>0</v>
      </c>
      <c r="BN517">
        <v>0</v>
      </c>
      <c r="BO517">
        <v>91</v>
      </c>
      <c r="BP517">
        <v>96.3</v>
      </c>
      <c r="BQ517">
        <v>0</v>
      </c>
      <c r="BR517">
        <v>58</v>
      </c>
      <c r="BS517">
        <v>103</v>
      </c>
      <c r="BT517">
        <v>48</v>
      </c>
      <c r="BU517">
        <v>166.7</v>
      </c>
      <c r="BV517">
        <v>2.9</v>
      </c>
      <c r="BW517">
        <v>20.7</v>
      </c>
      <c r="BY517">
        <v>84.7</v>
      </c>
      <c r="BZ517">
        <v>99.2</v>
      </c>
      <c r="CA517">
        <v>84.7</v>
      </c>
      <c r="CB517">
        <v>86.8</v>
      </c>
      <c r="CC517" s="197" t="s">
        <v>77</v>
      </c>
      <c r="CD517" s="197"/>
      <c r="CE517" s="197"/>
      <c r="CF517" s="197"/>
      <c r="CG517" s="197"/>
      <c r="CH517" s="197" t="s">
        <v>1765</v>
      </c>
      <c r="CI517" s="207" t="s">
        <v>129</v>
      </c>
      <c r="CJ517" s="207">
        <v>10</v>
      </c>
      <c r="CK517" s="207">
        <v>0</v>
      </c>
    </row>
    <row r="518" spans="1:89" x14ac:dyDescent="0.2">
      <c r="A518">
        <v>524</v>
      </c>
      <c r="B518">
        <v>524</v>
      </c>
      <c r="C518" t="s">
        <v>1202</v>
      </c>
      <c r="D518" s="185" t="s">
        <v>1203</v>
      </c>
      <c r="E518">
        <v>7</v>
      </c>
      <c r="F518" s="199" t="s">
        <v>110</v>
      </c>
      <c r="G518" s="199" t="s">
        <v>111</v>
      </c>
      <c r="H518" s="197" t="s">
        <v>1766</v>
      </c>
      <c r="I518" s="200" t="s">
        <v>1752</v>
      </c>
      <c r="J518" s="200" t="s">
        <v>95</v>
      </c>
      <c r="K518" s="200" t="s">
        <v>93</v>
      </c>
      <c r="L518" s="200"/>
      <c r="M518" s="200"/>
      <c r="N518" s="200"/>
      <c r="O518" s="200"/>
      <c r="P518" s="210">
        <v>44888</v>
      </c>
      <c r="Q518" s="210" t="s">
        <v>88</v>
      </c>
      <c r="R518" s="211" t="s">
        <v>1204</v>
      </c>
      <c r="S518" s="185">
        <v>7</v>
      </c>
      <c r="T518" t="s">
        <v>98</v>
      </c>
      <c r="U518">
        <v>120</v>
      </c>
      <c r="V518">
        <v>25</v>
      </c>
      <c r="W518">
        <v>17.399999999999999</v>
      </c>
      <c r="Z518" s="212">
        <v>0.87430555555555556</v>
      </c>
      <c r="AA518" s="212">
        <v>0.29236111111111113</v>
      </c>
      <c r="AB518" s="27">
        <v>601.20000000000005</v>
      </c>
      <c r="AC518">
        <v>546</v>
      </c>
      <c r="AD518">
        <v>91</v>
      </c>
      <c r="AE518">
        <v>55.2</v>
      </c>
      <c r="AG518">
        <v>8.1999999999999993</v>
      </c>
      <c r="AH518">
        <v>141.69999999999999</v>
      </c>
      <c r="AI518">
        <v>9.1999999999999993</v>
      </c>
      <c r="AJ518">
        <v>7.1</v>
      </c>
      <c r="AK518">
        <v>44.9</v>
      </c>
      <c r="AL518">
        <v>29</v>
      </c>
      <c r="AM518">
        <v>19</v>
      </c>
      <c r="AN518">
        <v>75</v>
      </c>
      <c r="AO518">
        <v>30</v>
      </c>
      <c r="AP518">
        <v>3</v>
      </c>
      <c r="AQ518">
        <v>148</v>
      </c>
      <c r="AR518">
        <v>16.3</v>
      </c>
      <c r="AS518">
        <v>94</v>
      </c>
      <c r="AT518">
        <v>73.900000000000006</v>
      </c>
      <c r="AU518" s="27">
        <v>3.2967032967032965</v>
      </c>
      <c r="AV518" s="27">
        <v>3.6263736263736264</v>
      </c>
      <c r="AW518">
        <v>0</v>
      </c>
      <c r="AX518">
        <v>0</v>
      </c>
      <c r="AY518">
        <v>0.3</v>
      </c>
      <c r="AZ518">
        <v>2</v>
      </c>
      <c r="BA518">
        <v>1</v>
      </c>
      <c r="BB518">
        <v>7</v>
      </c>
      <c r="BC518">
        <v>72</v>
      </c>
      <c r="BD518">
        <v>82</v>
      </c>
      <c r="BE518">
        <v>12.4</v>
      </c>
      <c r="BF518">
        <v>23.6</v>
      </c>
      <c r="BG518">
        <v>9</v>
      </c>
      <c r="BH518">
        <v>8.1</v>
      </c>
      <c r="BI518">
        <v>9.1999999999999993</v>
      </c>
      <c r="BJ518">
        <v>13.2</v>
      </c>
      <c r="BK518">
        <v>1.2</v>
      </c>
      <c r="BL518">
        <v>11.3</v>
      </c>
      <c r="BM518">
        <v>14</v>
      </c>
      <c r="BN518">
        <v>1.5</v>
      </c>
      <c r="BO518">
        <v>93</v>
      </c>
      <c r="BP518">
        <v>97.1</v>
      </c>
      <c r="BQ518">
        <v>0</v>
      </c>
      <c r="BR518">
        <v>68</v>
      </c>
      <c r="BS518">
        <v>117</v>
      </c>
      <c r="BT518">
        <v>49</v>
      </c>
      <c r="BU518">
        <v>171.1</v>
      </c>
      <c r="BV518">
        <v>14.7</v>
      </c>
      <c r="BW518">
        <v>23.4</v>
      </c>
      <c r="BX518">
        <v>3.2</v>
      </c>
      <c r="BY518">
        <v>69.5</v>
      </c>
      <c r="BZ518">
        <v>86.4</v>
      </c>
      <c r="CA518">
        <v>69.5</v>
      </c>
      <c r="CB518">
        <v>100</v>
      </c>
      <c r="CC518" s="197"/>
      <c r="CD518" s="197"/>
      <c r="CE518" s="197"/>
      <c r="CF518" s="197"/>
      <c r="CG518" s="197"/>
      <c r="CH518" s="197"/>
      <c r="CI518" s="207">
        <v>10</v>
      </c>
      <c r="CJ518" s="207">
        <v>10</v>
      </c>
      <c r="CK518" s="207">
        <v>0</v>
      </c>
    </row>
    <row r="519" spans="1:89" x14ac:dyDescent="0.2">
      <c r="A519">
        <v>525</v>
      </c>
      <c r="B519">
        <v>525</v>
      </c>
      <c r="C519" t="s">
        <v>1196</v>
      </c>
      <c r="D519" s="185" t="s">
        <v>1197</v>
      </c>
      <c r="E519">
        <v>6</v>
      </c>
      <c r="F519" s="199" t="s">
        <v>110</v>
      </c>
      <c r="G519" s="199" t="s">
        <v>111</v>
      </c>
      <c r="H519" s="197"/>
      <c r="I519" s="200" t="s">
        <v>1752</v>
      </c>
      <c r="J519" s="200" t="s">
        <v>94</v>
      </c>
      <c r="K519" s="200"/>
      <c r="L519" s="200"/>
      <c r="M519" s="200"/>
      <c r="N519" s="200"/>
      <c r="O519" s="200"/>
      <c r="P519" s="210">
        <v>44894</v>
      </c>
      <c r="Q519" s="210" t="s">
        <v>88</v>
      </c>
      <c r="R519" s="211" t="s">
        <v>1198</v>
      </c>
      <c r="S519" s="185">
        <v>6</v>
      </c>
      <c r="T519" t="s">
        <v>98</v>
      </c>
      <c r="U519">
        <v>125</v>
      </c>
      <c r="V519">
        <v>25</v>
      </c>
      <c r="W519">
        <v>16</v>
      </c>
      <c r="Z519" s="212">
        <v>0.83263888888888893</v>
      </c>
      <c r="AA519" s="212">
        <v>0.28263888888888888</v>
      </c>
      <c r="AB519" s="27">
        <v>643.1</v>
      </c>
      <c r="AC519">
        <v>621.1</v>
      </c>
      <c r="AD519">
        <v>97</v>
      </c>
      <c r="AE519">
        <v>22</v>
      </c>
      <c r="AG519">
        <v>5.3</v>
      </c>
      <c r="AH519">
        <v>129</v>
      </c>
      <c r="AI519">
        <v>4.2</v>
      </c>
      <c r="AJ519">
        <v>4.4000000000000004</v>
      </c>
      <c r="AK519">
        <v>43.3</v>
      </c>
      <c r="AL519">
        <v>34.1</v>
      </c>
      <c r="AM519">
        <v>18.3</v>
      </c>
      <c r="AN519">
        <v>91</v>
      </c>
      <c r="AO519">
        <v>30</v>
      </c>
      <c r="AP519">
        <v>2.8</v>
      </c>
      <c r="AQ519">
        <v>61</v>
      </c>
      <c r="AR519">
        <v>5.9</v>
      </c>
      <c r="AS519">
        <v>109.3</v>
      </c>
      <c r="AT519">
        <v>77.400000000000006</v>
      </c>
      <c r="AU519" s="27">
        <v>2.8980840444372884</v>
      </c>
      <c r="AV519" s="27">
        <v>3.1685718885847685</v>
      </c>
      <c r="AW519">
        <v>9</v>
      </c>
      <c r="AX519">
        <v>0.9</v>
      </c>
      <c r="AY519">
        <v>0.1</v>
      </c>
      <c r="AZ519">
        <v>4</v>
      </c>
      <c r="BA519">
        <v>0</v>
      </c>
      <c r="BB519">
        <v>4</v>
      </c>
      <c r="BC519">
        <v>26</v>
      </c>
      <c r="BD519">
        <v>34</v>
      </c>
      <c r="BE519">
        <v>14.2</v>
      </c>
      <c r="BF519">
        <v>21.3</v>
      </c>
      <c r="BG519">
        <v>3.3</v>
      </c>
      <c r="BH519">
        <v>10</v>
      </c>
      <c r="BI519">
        <v>1.8</v>
      </c>
      <c r="BJ519">
        <v>2.9</v>
      </c>
      <c r="BK519">
        <v>4.8</v>
      </c>
      <c r="BL519">
        <v>3.2</v>
      </c>
      <c r="BM519">
        <v>10</v>
      </c>
      <c r="BN519">
        <v>1</v>
      </c>
      <c r="BO519">
        <v>87</v>
      </c>
      <c r="BP519">
        <v>96.3</v>
      </c>
      <c r="BQ519">
        <v>0</v>
      </c>
      <c r="BR519">
        <v>72</v>
      </c>
      <c r="BS519">
        <v>126</v>
      </c>
      <c r="BT519">
        <v>50</v>
      </c>
      <c r="BU519">
        <v>71.7</v>
      </c>
      <c r="BV519">
        <v>63.8</v>
      </c>
      <c r="BW519">
        <v>9.1999999999999993</v>
      </c>
      <c r="BX519">
        <v>3</v>
      </c>
      <c r="BY519">
        <v>99.2</v>
      </c>
      <c r="BZ519">
        <v>99.2</v>
      </c>
      <c r="CA519">
        <v>100</v>
      </c>
      <c r="CB519">
        <v>100</v>
      </c>
      <c r="CC519" s="197"/>
      <c r="CD519" s="197"/>
      <c r="CE519" s="197"/>
      <c r="CF519" s="197"/>
      <c r="CG519" s="197"/>
      <c r="CH519" s="197"/>
      <c r="CI519" s="207">
        <v>10</v>
      </c>
      <c r="CJ519" s="207">
        <v>10</v>
      </c>
      <c r="CK519" s="207">
        <v>0</v>
      </c>
    </row>
    <row r="520" spans="1:89" x14ac:dyDescent="0.2">
      <c r="A520" s="196">
        <v>526</v>
      </c>
      <c r="B520" s="197">
        <v>526</v>
      </c>
      <c r="C520" s="197" t="s">
        <v>1717</v>
      </c>
      <c r="D520" s="202" t="s">
        <v>1718</v>
      </c>
      <c r="E520" s="197">
        <v>12</v>
      </c>
      <c r="F520" s="199" t="s">
        <v>110</v>
      </c>
      <c r="G520" s="199" t="s">
        <v>111</v>
      </c>
      <c r="H520" s="197"/>
      <c r="I520" s="200" t="s">
        <v>93</v>
      </c>
      <c r="J520" s="200" t="s">
        <v>337</v>
      </c>
      <c r="K520" s="200" t="s">
        <v>337</v>
      </c>
      <c r="L520" s="200" t="s">
        <v>337</v>
      </c>
      <c r="M520" s="200" t="s">
        <v>337</v>
      </c>
      <c r="N520" s="200" t="s">
        <v>337</v>
      </c>
      <c r="O520" s="200" t="s">
        <v>337</v>
      </c>
      <c r="P520" s="201">
        <v>44895</v>
      </c>
      <c r="Q520" s="201" t="s">
        <v>88</v>
      </c>
      <c r="R520" s="198" t="s">
        <v>1719</v>
      </c>
      <c r="S520" s="202">
        <v>12</v>
      </c>
      <c r="T520" s="197" t="s">
        <v>98</v>
      </c>
      <c r="U520" s="197">
        <v>172</v>
      </c>
      <c r="V520" s="197">
        <v>52</v>
      </c>
      <c r="W520" s="197">
        <v>17.600000000000001</v>
      </c>
      <c r="X520" s="197"/>
      <c r="Y520" s="197"/>
      <c r="Z520" s="203">
        <v>0.88124999999999998</v>
      </c>
      <c r="AA520" s="203">
        <v>0.30277777777777776</v>
      </c>
      <c r="AB520" s="204">
        <v>606.6</v>
      </c>
      <c r="AC520" s="197">
        <v>451</v>
      </c>
      <c r="AD520" s="197">
        <v>74</v>
      </c>
      <c r="AE520" s="197">
        <v>155.6</v>
      </c>
      <c r="AF520" s="197"/>
      <c r="AG520" s="197">
        <v>39</v>
      </c>
      <c r="AH520" s="197">
        <v>148.5</v>
      </c>
      <c r="AI520" s="197">
        <v>25.6</v>
      </c>
      <c r="AJ520" s="197">
        <v>5.0999999999999996</v>
      </c>
      <c r="AK520" s="197">
        <v>56.4</v>
      </c>
      <c r="AL520" s="197">
        <v>15.4</v>
      </c>
      <c r="AM520" s="197">
        <v>23.1</v>
      </c>
      <c r="AN520" s="197">
        <v>74</v>
      </c>
      <c r="AO520" s="197">
        <v>27</v>
      </c>
      <c r="AP520" s="197">
        <v>2.7</v>
      </c>
      <c r="AQ520" s="197">
        <v>99</v>
      </c>
      <c r="AR520" s="197">
        <v>13.2</v>
      </c>
      <c r="AS520" s="197"/>
      <c r="AT520" s="197"/>
      <c r="AU520" s="197"/>
      <c r="AV520" s="197"/>
      <c r="AW520" s="197">
        <v>0</v>
      </c>
      <c r="AX520" s="197">
        <v>0</v>
      </c>
      <c r="AY520" s="197">
        <v>0</v>
      </c>
      <c r="AZ520" s="197">
        <v>0</v>
      </c>
      <c r="BA520" s="197">
        <v>3</v>
      </c>
      <c r="BB520" s="197">
        <v>1</v>
      </c>
      <c r="BC520" s="197">
        <v>53</v>
      </c>
      <c r="BD520" s="197">
        <v>57</v>
      </c>
      <c r="BE520" s="197">
        <v>17.600000000000001</v>
      </c>
      <c r="BF520" s="197">
        <v>31.6</v>
      </c>
      <c r="BG520" s="197">
        <v>7.6</v>
      </c>
      <c r="BH520" s="197">
        <v>7.5</v>
      </c>
      <c r="BI520" s="197">
        <v>7.6</v>
      </c>
      <c r="BJ520" s="197">
        <v>10</v>
      </c>
      <c r="BK520" s="197">
        <v>5.4</v>
      </c>
      <c r="BL520" s="197">
        <v>6.9</v>
      </c>
      <c r="BM520" s="197">
        <v>21</v>
      </c>
      <c r="BN520" s="197">
        <v>2.8</v>
      </c>
      <c r="BO520" s="197">
        <v>92</v>
      </c>
      <c r="BP520" s="197">
        <v>95.6</v>
      </c>
      <c r="BQ520" s="197">
        <v>0</v>
      </c>
      <c r="BR520" s="197">
        <v>65</v>
      </c>
      <c r="BS520" s="197">
        <v>110</v>
      </c>
      <c r="BT520" s="197">
        <v>52</v>
      </c>
      <c r="BU520" s="197">
        <v>197.2</v>
      </c>
      <c r="BV520" s="197">
        <v>15.8</v>
      </c>
      <c r="BW520" s="197">
        <v>7.3</v>
      </c>
      <c r="BX520" s="197">
        <v>2.8</v>
      </c>
      <c r="BY520" s="197">
        <v>37.9</v>
      </c>
      <c r="BZ520" s="197">
        <v>100</v>
      </c>
      <c r="CA520" s="197">
        <v>100</v>
      </c>
      <c r="CB520" s="197">
        <v>37.9</v>
      </c>
      <c r="CC520" s="197"/>
      <c r="CD520" s="197"/>
      <c r="CE520" s="197"/>
      <c r="CF520" s="197"/>
      <c r="CG520" s="197"/>
      <c r="CH520" s="197"/>
      <c r="CI520" s="207" t="s">
        <v>129</v>
      </c>
      <c r="CJ520" s="207" t="s">
        <v>129</v>
      </c>
      <c r="CK520" s="207" t="s">
        <v>129</v>
      </c>
    </row>
    <row r="521" spans="1:89" x14ac:dyDescent="0.2">
      <c r="A521" s="196">
        <v>527</v>
      </c>
      <c r="B521" s="197">
        <v>527</v>
      </c>
      <c r="C521" s="197" t="s">
        <v>1193</v>
      </c>
      <c r="D521" s="202" t="s">
        <v>1194</v>
      </c>
      <c r="E521" s="197">
        <v>7</v>
      </c>
      <c r="F521" s="199" t="s">
        <v>110</v>
      </c>
      <c r="G521" s="199" t="s">
        <v>111</v>
      </c>
      <c r="H521" s="197"/>
      <c r="I521" s="200" t="s">
        <v>1752</v>
      </c>
      <c r="J521" s="200" t="s">
        <v>95</v>
      </c>
      <c r="K521" s="200"/>
      <c r="L521" s="200"/>
      <c r="M521" s="200"/>
      <c r="N521" s="200"/>
      <c r="O521" s="200"/>
      <c r="P521" s="201">
        <v>44896</v>
      </c>
      <c r="Q521" s="201" t="s">
        <v>88</v>
      </c>
      <c r="R521" s="198" t="s">
        <v>1195</v>
      </c>
      <c r="S521" s="202">
        <v>7</v>
      </c>
      <c r="T521" s="197" t="s">
        <v>90</v>
      </c>
      <c r="U521" s="197">
        <v>119</v>
      </c>
      <c r="V521" s="197">
        <v>25</v>
      </c>
      <c r="W521" s="197">
        <v>17.7</v>
      </c>
      <c r="X521" s="197"/>
      <c r="Y521" s="197"/>
      <c r="Z521" s="203">
        <v>0.875</v>
      </c>
      <c r="AA521" s="203">
        <v>0.29305555555555557</v>
      </c>
      <c r="AB521" s="204">
        <v>558</v>
      </c>
      <c r="AC521" s="197">
        <v>542.5</v>
      </c>
      <c r="AD521" s="197">
        <v>97</v>
      </c>
      <c r="AE521" s="197">
        <v>15.5</v>
      </c>
      <c r="AF521" s="197"/>
      <c r="AG521" s="197">
        <v>45</v>
      </c>
      <c r="AH521" s="197">
        <v>132.5</v>
      </c>
      <c r="AI521" s="197">
        <v>10</v>
      </c>
      <c r="AJ521" s="197">
        <v>3.3</v>
      </c>
      <c r="AK521" s="197">
        <v>54.8</v>
      </c>
      <c r="AL521" s="197">
        <v>20.6</v>
      </c>
      <c r="AM521" s="197">
        <v>21.2</v>
      </c>
      <c r="AN521" s="197">
        <v>75</v>
      </c>
      <c r="AO521" s="197">
        <v>25</v>
      </c>
      <c r="AP521" s="197">
        <v>2.7</v>
      </c>
      <c r="AQ521" s="197">
        <v>72</v>
      </c>
      <c r="AR521" s="197">
        <v>8</v>
      </c>
      <c r="AS521" s="197">
        <v>96.2</v>
      </c>
      <c r="AT521" s="197">
        <v>75.400000000000006</v>
      </c>
      <c r="AU521" s="204">
        <v>2.7649769585253456</v>
      </c>
      <c r="AV521" s="204">
        <v>3.0635944700460831</v>
      </c>
      <c r="AW521" s="197">
        <v>11</v>
      </c>
      <c r="AX521" s="197">
        <v>1.2</v>
      </c>
      <c r="AY521" s="197">
        <v>0</v>
      </c>
      <c r="AZ521" s="197">
        <v>0</v>
      </c>
      <c r="BA521" s="197">
        <v>0</v>
      </c>
      <c r="BB521" s="197">
        <v>14</v>
      </c>
      <c r="BC521" s="197">
        <v>30</v>
      </c>
      <c r="BD521" s="197">
        <v>44</v>
      </c>
      <c r="BE521" s="197">
        <v>10</v>
      </c>
      <c r="BF521" s="197">
        <v>14.1</v>
      </c>
      <c r="BG521" s="197">
        <v>4.9000000000000004</v>
      </c>
      <c r="BH521" s="197">
        <v>9.4</v>
      </c>
      <c r="BI521" s="197">
        <v>3.6</v>
      </c>
      <c r="BJ521" s="197">
        <v>5.5</v>
      </c>
      <c r="BK521" s="197">
        <v>4.8</v>
      </c>
      <c r="BL521" s="197">
        <v>3.9</v>
      </c>
      <c r="BM521" s="197">
        <v>11</v>
      </c>
      <c r="BN521" s="197">
        <v>1.2</v>
      </c>
      <c r="BO521" s="197">
        <v>82</v>
      </c>
      <c r="BP521" s="197">
        <v>97.1</v>
      </c>
      <c r="BQ521" s="197">
        <v>0.1</v>
      </c>
      <c r="BR521" s="197">
        <v>77</v>
      </c>
      <c r="BS521" s="197">
        <v>130</v>
      </c>
      <c r="BT521" s="197">
        <v>60</v>
      </c>
      <c r="BU521" s="197">
        <v>180.8</v>
      </c>
      <c r="BV521" s="197">
        <v>7.3</v>
      </c>
      <c r="BW521" s="197">
        <v>11.4</v>
      </c>
      <c r="BX521" s="197">
        <v>3.1</v>
      </c>
      <c r="BY521" s="197">
        <v>94.9</v>
      </c>
      <c r="BZ521" s="197">
        <v>94.9</v>
      </c>
      <c r="CA521" s="197">
        <v>100</v>
      </c>
      <c r="CB521" s="197">
        <v>100</v>
      </c>
      <c r="CC521" s="197" t="s">
        <v>77</v>
      </c>
      <c r="CD521" s="197"/>
      <c r="CE521" s="197"/>
      <c r="CF521" s="197"/>
      <c r="CG521" s="197"/>
      <c r="CH521" s="197"/>
      <c r="CI521" s="207">
        <v>10</v>
      </c>
      <c r="CJ521" s="207">
        <v>10</v>
      </c>
      <c r="CK521" s="207">
        <v>0</v>
      </c>
    </row>
    <row r="522" spans="1:89" x14ac:dyDescent="0.2">
      <c r="A522" s="196">
        <v>528</v>
      </c>
      <c r="B522" s="197">
        <v>528</v>
      </c>
      <c r="C522" s="197" t="s">
        <v>1190</v>
      </c>
      <c r="D522" s="202" t="s">
        <v>1191</v>
      </c>
      <c r="E522" s="197">
        <v>10</v>
      </c>
      <c r="F522" s="199" t="s">
        <v>110</v>
      </c>
      <c r="G522" s="199" t="s">
        <v>111</v>
      </c>
      <c r="H522" s="197"/>
      <c r="I522" s="200" t="s">
        <v>96</v>
      </c>
      <c r="J522" s="200"/>
      <c r="K522" s="200"/>
      <c r="L522" s="200"/>
      <c r="M522" s="200"/>
      <c r="N522" s="200"/>
      <c r="O522" s="200"/>
      <c r="P522" s="201">
        <v>44897</v>
      </c>
      <c r="Q522" s="201" t="s">
        <v>88</v>
      </c>
      <c r="R522" s="198" t="s">
        <v>1192</v>
      </c>
      <c r="S522" s="202">
        <v>10</v>
      </c>
      <c r="T522" s="197" t="s">
        <v>98</v>
      </c>
      <c r="U522" s="197">
        <v>154</v>
      </c>
      <c r="V522" s="197">
        <v>55</v>
      </c>
      <c r="W522" s="197">
        <v>23.2</v>
      </c>
      <c r="X522" s="197"/>
      <c r="Y522" s="197"/>
      <c r="Z522" s="203">
        <v>0.92708333333333337</v>
      </c>
      <c r="AA522" s="203">
        <v>0.32847222222222222</v>
      </c>
      <c r="AB522" s="204">
        <v>568</v>
      </c>
      <c r="AC522" s="197">
        <v>505.5</v>
      </c>
      <c r="AD522" s="197">
        <v>89</v>
      </c>
      <c r="AE522" s="197">
        <v>62.5</v>
      </c>
      <c r="AF522" s="197"/>
      <c r="AG522" s="197">
        <v>10.4</v>
      </c>
      <c r="AH522" s="197">
        <v>79</v>
      </c>
      <c r="AI522" s="197">
        <v>12.6</v>
      </c>
      <c r="AJ522" s="197">
        <v>4.2</v>
      </c>
      <c r="AK522" s="197">
        <v>61.2</v>
      </c>
      <c r="AL522" s="197">
        <v>13.4</v>
      </c>
      <c r="AM522" s="197">
        <v>21.3</v>
      </c>
      <c r="AN522" s="197">
        <v>97</v>
      </c>
      <c r="AO522" s="197">
        <v>40</v>
      </c>
      <c r="AP522" s="197">
        <v>4.2</v>
      </c>
      <c r="AQ522" s="197">
        <v>62</v>
      </c>
      <c r="AR522" s="197">
        <v>7.4</v>
      </c>
      <c r="AS522" s="197">
        <v>118.3</v>
      </c>
      <c r="AT522" s="197">
        <v>74.600000000000009</v>
      </c>
      <c r="AU522" s="204">
        <v>4.7477744807121658</v>
      </c>
      <c r="AV522" s="204">
        <v>5.2462908011869436</v>
      </c>
      <c r="AW522" s="197">
        <v>19</v>
      </c>
      <c r="AX522" s="197">
        <v>2.2999999999999998</v>
      </c>
      <c r="AY522" s="197">
        <v>0.9</v>
      </c>
      <c r="AZ522" s="197">
        <v>0</v>
      </c>
      <c r="BA522" s="197">
        <v>0</v>
      </c>
      <c r="BB522" s="197">
        <v>3</v>
      </c>
      <c r="BC522" s="197">
        <v>24</v>
      </c>
      <c r="BD522" s="197">
        <v>27</v>
      </c>
      <c r="BE522" s="197">
        <v>11.4</v>
      </c>
      <c r="BF522" s="197">
        <v>21.6</v>
      </c>
      <c r="BG522" s="197">
        <v>3.2</v>
      </c>
      <c r="BH522" s="197">
        <v>11.7</v>
      </c>
      <c r="BI522" s="197">
        <v>0.9</v>
      </c>
      <c r="BJ522" s="197">
        <v>5.4</v>
      </c>
      <c r="BK522" s="197">
        <v>1.2</v>
      </c>
      <c r="BL522" s="197">
        <v>2.7</v>
      </c>
      <c r="BM522" s="197">
        <v>7</v>
      </c>
      <c r="BN522" s="197">
        <v>0.8</v>
      </c>
      <c r="BO522" s="197">
        <v>92</v>
      </c>
      <c r="BP522" s="197">
        <v>96.1</v>
      </c>
      <c r="BQ522" s="197">
        <v>0</v>
      </c>
      <c r="BR522" s="197">
        <v>78</v>
      </c>
      <c r="BS522" s="197">
        <v>112</v>
      </c>
      <c r="BT522" s="197">
        <v>53</v>
      </c>
      <c r="BU522" s="197">
        <v>382</v>
      </c>
      <c r="BV522" s="197">
        <v>3.2</v>
      </c>
      <c r="BW522" s="197">
        <v>6.6</v>
      </c>
      <c r="BX522" s="197">
        <v>3.9</v>
      </c>
      <c r="BY522" s="197">
        <v>99.3</v>
      </c>
      <c r="BZ522" s="197">
        <v>99.3</v>
      </c>
      <c r="CA522" s="197">
        <v>100</v>
      </c>
      <c r="CB522" s="197">
        <v>100</v>
      </c>
      <c r="CC522" s="197"/>
      <c r="CD522" s="197"/>
      <c r="CE522" s="197"/>
      <c r="CF522" s="197"/>
      <c r="CG522" s="197"/>
      <c r="CH522" s="197"/>
      <c r="CI522" s="207">
        <v>10</v>
      </c>
      <c r="CJ522" s="207">
        <v>10</v>
      </c>
      <c r="CK522" s="207">
        <v>0</v>
      </c>
    </row>
    <row r="523" spans="1:89" x14ac:dyDescent="0.2">
      <c r="A523" s="196">
        <v>529</v>
      </c>
      <c r="B523" s="197">
        <v>529</v>
      </c>
      <c r="C523" s="197" t="s">
        <v>1187</v>
      </c>
      <c r="D523" s="202" t="s">
        <v>1188</v>
      </c>
      <c r="E523" s="197">
        <v>8</v>
      </c>
      <c r="F523" s="199" t="s">
        <v>110</v>
      </c>
      <c r="G523" s="199" t="s">
        <v>111</v>
      </c>
      <c r="H523" s="197"/>
      <c r="I523" s="200" t="s">
        <v>96</v>
      </c>
      <c r="J523" s="200" t="s">
        <v>87</v>
      </c>
      <c r="K523" s="200" t="s">
        <v>93</v>
      </c>
      <c r="L523" s="200"/>
      <c r="M523" s="200"/>
      <c r="N523" s="200"/>
      <c r="O523" s="200"/>
      <c r="P523" s="201">
        <v>44900</v>
      </c>
      <c r="Q523" s="201" t="s">
        <v>88</v>
      </c>
      <c r="R523" s="198" t="s">
        <v>1189</v>
      </c>
      <c r="S523" s="202">
        <v>8</v>
      </c>
      <c r="T523" s="197" t="s">
        <v>90</v>
      </c>
      <c r="U523" s="197">
        <v>124</v>
      </c>
      <c r="V523" s="197">
        <v>22</v>
      </c>
      <c r="W523" s="197">
        <v>14.3</v>
      </c>
      <c r="X523" s="197"/>
      <c r="Y523" s="197"/>
      <c r="Z523" s="203">
        <v>0.87430555555555556</v>
      </c>
      <c r="AA523" s="203">
        <v>0.26666666666666666</v>
      </c>
      <c r="AB523" s="204">
        <v>547.5</v>
      </c>
      <c r="AC523" s="197">
        <v>459.5</v>
      </c>
      <c r="AD523" s="197">
        <v>84</v>
      </c>
      <c r="AE523" s="197">
        <v>88</v>
      </c>
      <c r="AF523" s="197"/>
      <c r="AG523" s="197">
        <v>17</v>
      </c>
      <c r="AH523" s="197">
        <v>222</v>
      </c>
      <c r="AI523" s="197">
        <v>18.600000000000001</v>
      </c>
      <c r="AJ523" s="197">
        <v>5.7</v>
      </c>
      <c r="AK523" s="197">
        <v>57.2</v>
      </c>
      <c r="AL523" s="197">
        <v>18.7</v>
      </c>
      <c r="AM523" s="197">
        <v>18.399999999999999</v>
      </c>
      <c r="AN523" s="197">
        <v>53</v>
      </c>
      <c r="AO523" s="197">
        <v>18</v>
      </c>
      <c r="AP523" s="197">
        <v>2</v>
      </c>
      <c r="AQ523" s="197">
        <v>84</v>
      </c>
      <c r="AR523" s="197">
        <v>11</v>
      </c>
      <c r="AS523" s="197">
        <v>71.400000000000006</v>
      </c>
      <c r="AT523" s="197">
        <v>75.900000000000006</v>
      </c>
      <c r="AU523" s="204">
        <v>2.3503808487486397</v>
      </c>
      <c r="AV523" s="204">
        <v>2.6115342763873777</v>
      </c>
      <c r="AW523" s="197">
        <v>49</v>
      </c>
      <c r="AX523" s="197">
        <v>6.3</v>
      </c>
      <c r="AY523" s="197">
        <v>1.8</v>
      </c>
      <c r="AZ523" s="197">
        <v>3</v>
      </c>
      <c r="BA523" s="197">
        <v>0</v>
      </c>
      <c r="BB523" s="197">
        <v>2</v>
      </c>
      <c r="BC523" s="197">
        <v>34</v>
      </c>
      <c r="BD523" s="197">
        <v>39</v>
      </c>
      <c r="BE523" s="197">
        <v>15.2</v>
      </c>
      <c r="BF523" s="197">
        <v>15.7</v>
      </c>
      <c r="BG523" s="197">
        <v>5.0999999999999996</v>
      </c>
      <c r="BH523" s="197">
        <v>6.4</v>
      </c>
      <c r="BI523" s="197">
        <v>4.8</v>
      </c>
      <c r="BJ523" s="197">
        <v>5</v>
      </c>
      <c r="BK523" s="197">
        <v>5.0999999999999996</v>
      </c>
      <c r="BL523" s="197">
        <v>4.2</v>
      </c>
      <c r="BM523" s="197">
        <v>9</v>
      </c>
      <c r="BN523" s="197">
        <v>1.2</v>
      </c>
      <c r="BO523" s="197">
        <v>89</v>
      </c>
      <c r="BP523" s="197">
        <v>96.8</v>
      </c>
      <c r="BQ523" s="197">
        <v>0.1</v>
      </c>
      <c r="BR523" s="197">
        <v>78</v>
      </c>
      <c r="BS523" s="197">
        <v>126</v>
      </c>
      <c r="BT523" s="197">
        <v>56</v>
      </c>
      <c r="BU523" s="197">
        <v>314.2</v>
      </c>
      <c r="BV523" s="197">
        <v>5.3</v>
      </c>
      <c r="BW523" s="197">
        <v>10.6</v>
      </c>
      <c r="BX523" s="197">
        <v>3.8</v>
      </c>
      <c r="BY523" s="197">
        <v>70.8</v>
      </c>
      <c r="BZ523" s="197">
        <v>97.5</v>
      </c>
      <c r="CA523" s="197">
        <v>70.8</v>
      </c>
      <c r="CB523" s="197">
        <v>100</v>
      </c>
      <c r="CC523" s="197"/>
      <c r="CD523" s="197"/>
      <c r="CE523" s="197"/>
      <c r="CF523" s="197"/>
      <c r="CG523" s="197"/>
      <c r="CH523" s="197"/>
      <c r="CI523" s="207">
        <v>8</v>
      </c>
      <c r="CJ523" s="207">
        <v>8</v>
      </c>
      <c r="CK523" s="207">
        <v>4</v>
      </c>
    </row>
    <row r="524" spans="1:89" x14ac:dyDescent="0.2">
      <c r="A524" s="196">
        <v>530</v>
      </c>
      <c r="B524" s="197">
        <v>530</v>
      </c>
      <c r="C524" s="197" t="s">
        <v>1184</v>
      </c>
      <c r="D524" s="202" t="s">
        <v>1185</v>
      </c>
      <c r="E524" s="197">
        <v>17</v>
      </c>
      <c r="F524" s="199" t="s">
        <v>110</v>
      </c>
      <c r="G524" s="199" t="s">
        <v>111</v>
      </c>
      <c r="H524" s="197"/>
      <c r="I524" s="200" t="s">
        <v>93</v>
      </c>
      <c r="J524" s="200" t="s">
        <v>87</v>
      </c>
      <c r="K524" s="200" t="s">
        <v>200</v>
      </c>
      <c r="L524" s="200"/>
      <c r="M524" s="200"/>
      <c r="N524" s="200"/>
      <c r="O524" s="200"/>
      <c r="P524" s="201">
        <v>44901</v>
      </c>
      <c r="Q524" s="201" t="s">
        <v>88</v>
      </c>
      <c r="R524" s="198" t="s">
        <v>1186</v>
      </c>
      <c r="S524" s="202">
        <v>17</v>
      </c>
      <c r="T524" s="197" t="s">
        <v>90</v>
      </c>
      <c r="U524" s="197">
        <v>165</v>
      </c>
      <c r="V524" s="197">
        <v>57</v>
      </c>
      <c r="W524" s="197">
        <v>20.9</v>
      </c>
      <c r="X524" s="197"/>
      <c r="Y524" s="197"/>
      <c r="Z524" s="203">
        <v>0.90972222222222221</v>
      </c>
      <c r="AA524" s="203">
        <v>0.37291666666666662</v>
      </c>
      <c r="AB524" s="204">
        <v>623.5</v>
      </c>
      <c r="AC524" s="197">
        <v>587.5</v>
      </c>
      <c r="AD524" s="197">
        <v>94</v>
      </c>
      <c r="AE524" s="197">
        <v>36</v>
      </c>
      <c r="AF524" s="197"/>
      <c r="AG524" s="197">
        <v>43.4</v>
      </c>
      <c r="AH524" s="197">
        <v>156.5</v>
      </c>
      <c r="AI524" s="197">
        <v>11.9</v>
      </c>
      <c r="AJ524" s="197">
        <v>2.7</v>
      </c>
      <c r="AK524" s="197">
        <v>51.8</v>
      </c>
      <c r="AL524" s="197">
        <v>22.8</v>
      </c>
      <c r="AM524" s="197">
        <v>22.6</v>
      </c>
      <c r="AN524" s="197">
        <v>77</v>
      </c>
      <c r="AO524" s="197">
        <v>23</v>
      </c>
      <c r="AP524" s="197">
        <v>2.2000000000000002</v>
      </c>
      <c r="AQ524" s="197">
        <v>144</v>
      </c>
      <c r="AR524" s="197">
        <v>14.7</v>
      </c>
      <c r="AS524" s="197">
        <v>99.6</v>
      </c>
      <c r="AT524" s="197">
        <v>74.599999999999994</v>
      </c>
      <c r="AU524" s="204">
        <v>2.3489361702127658</v>
      </c>
      <c r="AV524" s="204">
        <v>2.5736170212765956</v>
      </c>
      <c r="AW524" s="197">
        <v>41</v>
      </c>
      <c r="AX524" s="197">
        <v>4.2</v>
      </c>
      <c r="AY524" s="197">
        <v>0</v>
      </c>
      <c r="AZ524" s="197">
        <v>0</v>
      </c>
      <c r="BA524" s="197">
        <v>0</v>
      </c>
      <c r="BB524" s="197">
        <v>0</v>
      </c>
      <c r="BC524" s="197">
        <v>7</v>
      </c>
      <c r="BD524" s="197">
        <v>7</v>
      </c>
      <c r="BE524" s="197"/>
      <c r="BF524" s="197">
        <v>22</v>
      </c>
      <c r="BG524" s="197">
        <v>0.7</v>
      </c>
      <c r="BH524" s="197">
        <v>0.9</v>
      </c>
      <c r="BI524" s="197">
        <v>0.7</v>
      </c>
      <c r="BJ524" s="197">
        <v>2</v>
      </c>
      <c r="BK524" s="197">
        <v>0.4</v>
      </c>
      <c r="BL524" s="197">
        <v>1.3</v>
      </c>
      <c r="BM524" s="197">
        <v>4</v>
      </c>
      <c r="BN524" s="197">
        <v>0.4</v>
      </c>
      <c r="BO524" s="197">
        <v>90</v>
      </c>
      <c r="BP524" s="197">
        <v>92.6</v>
      </c>
      <c r="BQ524" s="197">
        <v>0</v>
      </c>
      <c r="BR524" s="197">
        <v>69</v>
      </c>
      <c r="BS524" s="197">
        <v>106</v>
      </c>
      <c r="BT524" s="197">
        <v>54</v>
      </c>
      <c r="BU524" s="197">
        <v>60.9</v>
      </c>
      <c r="BV524" s="197">
        <v>0.6</v>
      </c>
      <c r="BW524" s="197">
        <v>15.3</v>
      </c>
      <c r="BX524" s="197">
        <v>3.8</v>
      </c>
      <c r="BY524" s="197">
        <v>98.6</v>
      </c>
      <c r="BZ524" s="197">
        <v>99.5</v>
      </c>
      <c r="CA524" s="197">
        <v>100</v>
      </c>
      <c r="CB524" s="197">
        <v>98.6</v>
      </c>
      <c r="CC524" s="197"/>
      <c r="CD524" s="197"/>
      <c r="CE524" s="197"/>
      <c r="CF524" s="197"/>
      <c r="CG524" s="197"/>
      <c r="CH524" s="197" t="s">
        <v>1796</v>
      </c>
      <c r="CI524" s="207">
        <v>5</v>
      </c>
      <c r="CJ524" s="207">
        <v>10</v>
      </c>
      <c r="CK524" s="207">
        <v>0</v>
      </c>
    </row>
    <row r="525" spans="1:89" x14ac:dyDescent="0.2">
      <c r="A525" s="196">
        <v>531</v>
      </c>
      <c r="B525" s="197">
        <v>531</v>
      </c>
      <c r="C525" s="197" t="s">
        <v>1181</v>
      </c>
      <c r="D525" s="202" t="s">
        <v>1182</v>
      </c>
      <c r="E525" s="197">
        <v>11</v>
      </c>
      <c r="F525" s="199" t="s">
        <v>110</v>
      </c>
      <c r="G525" s="199" t="s">
        <v>111</v>
      </c>
      <c r="H525" s="197"/>
      <c r="I525" s="200" t="s">
        <v>93</v>
      </c>
      <c r="J525" s="200"/>
      <c r="K525" s="200"/>
      <c r="L525" s="200"/>
      <c r="M525" s="200"/>
      <c r="N525" s="200"/>
      <c r="O525" s="200"/>
      <c r="P525" s="201">
        <v>44904</v>
      </c>
      <c r="Q525" s="201" t="s">
        <v>88</v>
      </c>
      <c r="R525" s="198" t="s">
        <v>1183</v>
      </c>
      <c r="S525" s="202">
        <v>11</v>
      </c>
      <c r="T525" s="197" t="s">
        <v>90</v>
      </c>
      <c r="U525" s="197">
        <v>138</v>
      </c>
      <c r="V525" s="197">
        <v>38</v>
      </c>
      <c r="W525" s="197">
        <v>20</v>
      </c>
      <c r="X525" s="197"/>
      <c r="Y525" s="197"/>
      <c r="Z525" s="203">
        <v>0.93680555555555556</v>
      </c>
      <c r="AA525" s="203">
        <v>0.39861111111111108</v>
      </c>
      <c r="AB525" s="204">
        <v>633.5</v>
      </c>
      <c r="AC525" s="197">
        <v>518.5</v>
      </c>
      <c r="AD525" s="197">
        <v>82</v>
      </c>
      <c r="AE525" s="197">
        <v>115</v>
      </c>
      <c r="AF525" s="197"/>
      <c r="AG525" s="197">
        <v>30.5</v>
      </c>
      <c r="AH525" s="197">
        <v>225</v>
      </c>
      <c r="AI525" s="197">
        <v>21.9</v>
      </c>
      <c r="AJ525" s="197">
        <v>3.4</v>
      </c>
      <c r="AK525" s="197">
        <v>57</v>
      </c>
      <c r="AL525" s="197">
        <v>24.2</v>
      </c>
      <c r="AM525" s="197">
        <v>15.4</v>
      </c>
      <c r="AN525" s="197">
        <v>48</v>
      </c>
      <c r="AO525" s="197">
        <v>19</v>
      </c>
      <c r="AP525" s="197">
        <v>1.8</v>
      </c>
      <c r="AQ525" s="197">
        <v>94</v>
      </c>
      <c r="AR525" s="197">
        <v>10.9</v>
      </c>
      <c r="AS525" s="197">
        <v>63.4</v>
      </c>
      <c r="AT525" s="197">
        <v>81.2</v>
      </c>
      <c r="AU525" s="204">
        <v>2.1986499517839921</v>
      </c>
      <c r="AV525" s="204">
        <v>2.4069431051108969</v>
      </c>
      <c r="AW525" s="197">
        <v>0</v>
      </c>
      <c r="AX525" s="197">
        <v>0</v>
      </c>
      <c r="AY525" s="197">
        <v>0</v>
      </c>
      <c r="AZ525" s="197">
        <v>1</v>
      </c>
      <c r="BA525" s="197">
        <v>2</v>
      </c>
      <c r="BB525" s="197">
        <v>4</v>
      </c>
      <c r="BC525" s="197">
        <v>41</v>
      </c>
      <c r="BD525" s="197">
        <v>48</v>
      </c>
      <c r="BE525" s="197">
        <v>14.6</v>
      </c>
      <c r="BF525" s="197">
        <v>20</v>
      </c>
      <c r="BG525" s="197">
        <v>5.6</v>
      </c>
      <c r="BH525" s="197">
        <v>11.3</v>
      </c>
      <c r="BI525" s="197">
        <v>4.5</v>
      </c>
      <c r="BJ525" s="197">
        <v>7.9</v>
      </c>
      <c r="BK525" s="197">
        <v>4.7</v>
      </c>
      <c r="BL525" s="197">
        <v>3.5</v>
      </c>
      <c r="BM525" s="197">
        <v>29</v>
      </c>
      <c r="BN525" s="197">
        <v>3.4</v>
      </c>
      <c r="BO525" s="197">
        <v>89</v>
      </c>
      <c r="BP525" s="197">
        <v>95.4</v>
      </c>
      <c r="BQ525" s="197">
        <v>0</v>
      </c>
      <c r="BR525" s="197">
        <v>79</v>
      </c>
      <c r="BS525" s="197">
        <v>120</v>
      </c>
      <c r="BT525" s="197">
        <v>57</v>
      </c>
      <c r="BU525" s="197">
        <v>342.8</v>
      </c>
      <c r="BV525" s="197">
        <v>14.6</v>
      </c>
      <c r="BW525" s="197">
        <v>20.100000000000001</v>
      </c>
      <c r="BX525" s="197">
        <v>4.3</v>
      </c>
      <c r="BY525" s="197">
        <v>74</v>
      </c>
      <c r="BZ525" s="197">
        <v>74</v>
      </c>
      <c r="CA525" s="197">
        <v>85</v>
      </c>
      <c r="CB525" s="197">
        <v>100</v>
      </c>
      <c r="CC525" s="197"/>
      <c r="CD525" s="197"/>
      <c r="CE525" s="197"/>
      <c r="CF525" s="197"/>
      <c r="CG525" s="197"/>
      <c r="CH525" s="197" t="s">
        <v>1787</v>
      </c>
      <c r="CI525" s="207">
        <v>10</v>
      </c>
      <c r="CJ525" s="207">
        <v>10</v>
      </c>
      <c r="CK525" s="207">
        <v>0</v>
      </c>
    </row>
    <row r="526" spans="1:89" x14ac:dyDescent="0.2">
      <c r="A526" s="196">
        <v>532</v>
      </c>
      <c r="B526" s="197">
        <v>532</v>
      </c>
      <c r="C526" s="197" t="s">
        <v>1684</v>
      </c>
      <c r="D526" s="202" t="s">
        <v>1685</v>
      </c>
      <c r="E526" s="197">
        <v>10</v>
      </c>
      <c r="F526" s="199" t="s">
        <v>110</v>
      </c>
      <c r="G526" s="199" t="s">
        <v>111</v>
      </c>
      <c r="H526" s="197"/>
      <c r="I526" s="200" t="s">
        <v>1752</v>
      </c>
      <c r="J526" s="200" t="s">
        <v>87</v>
      </c>
      <c r="K526" s="200" t="s">
        <v>337</v>
      </c>
      <c r="L526" s="200" t="s">
        <v>337</v>
      </c>
      <c r="M526" s="200" t="s">
        <v>337</v>
      </c>
      <c r="N526" s="200" t="s">
        <v>337</v>
      </c>
      <c r="O526" s="200" t="s">
        <v>337</v>
      </c>
      <c r="P526" s="201">
        <v>44904</v>
      </c>
      <c r="Q526" s="201" t="s">
        <v>88</v>
      </c>
      <c r="R526" s="197" t="s">
        <v>1686</v>
      </c>
      <c r="S526" s="202">
        <v>10</v>
      </c>
      <c r="T526" s="197" t="s">
        <v>98</v>
      </c>
      <c r="U526" s="197">
        <v>155</v>
      </c>
      <c r="V526" s="197">
        <v>35</v>
      </c>
      <c r="W526" s="197">
        <v>14.6</v>
      </c>
      <c r="X526" s="197"/>
      <c r="Y526" s="197"/>
      <c r="Z526" s="203">
        <v>0.9145833333333333</v>
      </c>
      <c r="AA526" s="203">
        <v>0.3576388888888889</v>
      </c>
      <c r="AB526" s="204">
        <v>638</v>
      </c>
      <c r="AC526" s="197">
        <v>610.5</v>
      </c>
      <c r="AD526" s="197">
        <v>96</v>
      </c>
      <c r="AE526" s="197">
        <v>27.5</v>
      </c>
      <c r="AF526" s="197"/>
      <c r="AG526" s="197">
        <v>0</v>
      </c>
      <c r="AH526" s="197">
        <v>143</v>
      </c>
      <c r="AI526" s="197">
        <v>4.3</v>
      </c>
      <c r="AJ526" s="197">
        <v>3.6</v>
      </c>
      <c r="AK526" s="197">
        <v>57.2</v>
      </c>
      <c r="AL526" s="197">
        <v>21.4</v>
      </c>
      <c r="AM526" s="197">
        <v>17.899999999999999</v>
      </c>
      <c r="AN526" s="197">
        <v>83</v>
      </c>
      <c r="AO526" s="197">
        <v>40</v>
      </c>
      <c r="AP526" s="197">
        <v>3.8</v>
      </c>
      <c r="AQ526" s="197">
        <v>75</v>
      </c>
      <c r="AR526" s="197">
        <v>7.4</v>
      </c>
      <c r="AS526" s="197"/>
      <c r="AT526" s="197"/>
      <c r="AU526" s="197"/>
      <c r="AV526" s="197"/>
      <c r="AW526" s="197">
        <v>0</v>
      </c>
      <c r="AX526" s="197">
        <v>0</v>
      </c>
      <c r="AY526" s="197">
        <v>0</v>
      </c>
      <c r="AZ526" s="197">
        <v>0</v>
      </c>
      <c r="BA526" s="197">
        <v>0</v>
      </c>
      <c r="BB526" s="197">
        <v>3</v>
      </c>
      <c r="BC526" s="197">
        <v>25</v>
      </c>
      <c r="BD526" s="197">
        <v>28</v>
      </c>
      <c r="BE526" s="197">
        <v>10</v>
      </c>
      <c r="BF526" s="197">
        <v>15.8</v>
      </c>
      <c r="BG526" s="197">
        <v>2.8</v>
      </c>
      <c r="BH526" s="197">
        <v>6.1</v>
      </c>
      <c r="BI526" s="197">
        <v>2</v>
      </c>
      <c r="BJ526" s="197">
        <v>1.6</v>
      </c>
      <c r="BK526" s="197">
        <v>3.3</v>
      </c>
      <c r="BL526" s="197">
        <v>2.6</v>
      </c>
      <c r="BM526" s="197">
        <v>0</v>
      </c>
      <c r="BN526" s="197">
        <v>0</v>
      </c>
      <c r="BO526" s="197">
        <v>94</v>
      </c>
      <c r="BP526" s="197">
        <v>96.1</v>
      </c>
      <c r="BQ526" s="197">
        <v>0</v>
      </c>
      <c r="BR526" s="197">
        <v>64</v>
      </c>
      <c r="BS526" s="197">
        <v>107</v>
      </c>
      <c r="BT526" s="197">
        <v>50</v>
      </c>
      <c r="BU526" s="197">
        <v>175.8</v>
      </c>
      <c r="BV526" s="197">
        <v>10.5</v>
      </c>
      <c r="BW526" s="197">
        <v>12.7</v>
      </c>
      <c r="BX526" s="197">
        <v>2</v>
      </c>
      <c r="BY526" s="197">
        <v>33.299999999999997</v>
      </c>
      <c r="BZ526" s="197">
        <v>36.799999999999997</v>
      </c>
      <c r="CA526" s="197">
        <v>33.299999999999997</v>
      </c>
      <c r="CB526" s="197">
        <v>100</v>
      </c>
      <c r="CC526" s="197"/>
      <c r="CD526" s="197"/>
      <c r="CE526" s="197"/>
      <c r="CF526" s="197"/>
      <c r="CG526" s="197"/>
      <c r="CH526" s="197"/>
      <c r="CI526" s="207">
        <v>8</v>
      </c>
      <c r="CJ526" s="207">
        <v>10</v>
      </c>
      <c r="CK526" s="207">
        <v>0</v>
      </c>
    </row>
    <row r="527" spans="1:89" x14ac:dyDescent="0.2">
      <c r="A527" s="196">
        <v>533</v>
      </c>
      <c r="B527" s="197">
        <v>533</v>
      </c>
      <c r="C527" s="197" t="s">
        <v>1178</v>
      </c>
      <c r="D527" s="202" t="s">
        <v>1179</v>
      </c>
      <c r="E527" s="197">
        <v>17</v>
      </c>
      <c r="F527" s="199" t="s">
        <v>110</v>
      </c>
      <c r="G527" s="199" t="s">
        <v>111</v>
      </c>
      <c r="H527" s="197"/>
      <c r="I527" s="200" t="s">
        <v>94</v>
      </c>
      <c r="J527" s="200" t="s">
        <v>1752</v>
      </c>
      <c r="K527" s="200" t="s">
        <v>93</v>
      </c>
      <c r="L527" s="200" t="s">
        <v>228</v>
      </c>
      <c r="M527" s="200" t="s">
        <v>95</v>
      </c>
      <c r="N527" s="200"/>
      <c r="O527" s="200"/>
      <c r="P527" s="201">
        <v>44907</v>
      </c>
      <c r="Q527" s="201" t="s">
        <v>88</v>
      </c>
      <c r="R527" s="198" t="s">
        <v>1180</v>
      </c>
      <c r="S527" s="202">
        <v>17</v>
      </c>
      <c r="T527" s="197" t="s">
        <v>98</v>
      </c>
      <c r="U527" s="197">
        <v>184</v>
      </c>
      <c r="V527" s="197">
        <v>63</v>
      </c>
      <c r="W527" s="197">
        <v>18.600000000000001</v>
      </c>
      <c r="X527" s="197"/>
      <c r="Y527" s="197"/>
      <c r="Z527" s="203">
        <v>0.96527777777777779</v>
      </c>
      <c r="AA527" s="203">
        <v>0.34930555555555554</v>
      </c>
      <c r="AB527" s="204">
        <v>514</v>
      </c>
      <c r="AC527" s="197">
        <v>486</v>
      </c>
      <c r="AD527" s="197">
        <v>95</v>
      </c>
      <c r="AE527" s="197">
        <v>28</v>
      </c>
      <c r="AF527" s="197"/>
      <c r="AG527" s="197">
        <v>39.5</v>
      </c>
      <c r="AH527" s="197">
        <v>59</v>
      </c>
      <c r="AI527" s="197">
        <v>12.2</v>
      </c>
      <c r="AJ527" s="197">
        <v>4.9000000000000004</v>
      </c>
      <c r="AK527" s="197">
        <v>48.7</v>
      </c>
      <c r="AL527" s="197">
        <v>21.1</v>
      </c>
      <c r="AM527" s="197">
        <v>25.3</v>
      </c>
      <c r="AN527" s="197">
        <v>74</v>
      </c>
      <c r="AO527" s="197">
        <v>34</v>
      </c>
      <c r="AP527" s="197">
        <v>4</v>
      </c>
      <c r="AQ527" s="197">
        <v>95</v>
      </c>
      <c r="AR527" s="197">
        <v>11.7</v>
      </c>
      <c r="AS527" s="197">
        <v>99.3</v>
      </c>
      <c r="AT527" s="197">
        <v>69.800000000000011</v>
      </c>
      <c r="AU527" s="204">
        <v>4.1975308641975309</v>
      </c>
      <c r="AV527" s="204">
        <v>4.6913580246913584</v>
      </c>
      <c r="AW527" s="197">
        <v>11</v>
      </c>
      <c r="AX527" s="197">
        <v>1.4</v>
      </c>
      <c r="AY527" s="197">
        <v>0.2</v>
      </c>
      <c r="AZ527" s="197">
        <v>1</v>
      </c>
      <c r="BA527" s="197">
        <v>0</v>
      </c>
      <c r="BB527" s="197">
        <v>13</v>
      </c>
      <c r="BC527" s="197">
        <v>63</v>
      </c>
      <c r="BD527" s="197">
        <v>77</v>
      </c>
      <c r="BE527" s="197">
        <v>18</v>
      </c>
      <c r="BF527" s="197">
        <v>27.6</v>
      </c>
      <c r="BG527" s="197">
        <v>9.5</v>
      </c>
      <c r="BH527" s="197">
        <v>13.2</v>
      </c>
      <c r="BI527" s="197">
        <v>8.3000000000000007</v>
      </c>
      <c r="BJ527" s="197">
        <v>36.9</v>
      </c>
      <c r="BK527" s="197">
        <v>4.4000000000000004</v>
      </c>
      <c r="BL527" s="197">
        <v>7.3</v>
      </c>
      <c r="BM527" s="197">
        <v>36</v>
      </c>
      <c r="BN527" s="197">
        <v>4.4000000000000004</v>
      </c>
      <c r="BO527" s="197">
        <v>87</v>
      </c>
      <c r="BP527" s="197">
        <v>93.3</v>
      </c>
      <c r="BQ527" s="197">
        <v>0.1</v>
      </c>
      <c r="BR527" s="197">
        <v>62</v>
      </c>
      <c r="BS527" s="197">
        <v>104</v>
      </c>
      <c r="BT527" s="197">
        <v>45</v>
      </c>
      <c r="BU527" s="197">
        <v>326.3</v>
      </c>
      <c r="BV527" s="197">
        <v>22.7</v>
      </c>
      <c r="BW527" s="197">
        <v>11.6</v>
      </c>
      <c r="BX527" s="197">
        <v>3.4</v>
      </c>
      <c r="BY527" s="197">
        <v>66.099999999999994</v>
      </c>
      <c r="BZ527" s="197">
        <v>99.5</v>
      </c>
      <c r="CA527" s="197">
        <v>66.099999999999994</v>
      </c>
      <c r="CB527" s="197">
        <v>100</v>
      </c>
      <c r="CC527" s="197"/>
      <c r="CD527" s="197"/>
      <c r="CE527" s="197" t="s">
        <v>79</v>
      </c>
      <c r="CF527" s="197"/>
      <c r="CG527" s="197"/>
      <c r="CH527" s="197" t="s">
        <v>1765</v>
      </c>
      <c r="CI527" s="207">
        <v>10</v>
      </c>
      <c r="CJ527" s="207">
        <v>10</v>
      </c>
      <c r="CK527" s="207">
        <v>0</v>
      </c>
    </row>
    <row r="528" spans="1:89" x14ac:dyDescent="0.2">
      <c r="A528" s="196">
        <v>534</v>
      </c>
      <c r="B528" s="197">
        <v>534</v>
      </c>
      <c r="C528" s="197" t="s">
        <v>528</v>
      </c>
      <c r="D528" s="202" t="s">
        <v>529</v>
      </c>
      <c r="E528" s="197">
        <v>7</v>
      </c>
      <c r="F528" s="199" t="s">
        <v>110</v>
      </c>
      <c r="G528" s="199" t="s">
        <v>111</v>
      </c>
      <c r="H528" s="197" t="s">
        <v>1782</v>
      </c>
      <c r="I528" s="200" t="s">
        <v>93</v>
      </c>
      <c r="J528" s="200" t="s">
        <v>94</v>
      </c>
      <c r="K528" s="200" t="s">
        <v>1752</v>
      </c>
      <c r="L528" s="200" t="s">
        <v>96</v>
      </c>
      <c r="M528" s="200"/>
      <c r="N528" s="200"/>
      <c r="O528" s="200"/>
      <c r="P528" s="201">
        <v>44908</v>
      </c>
      <c r="Q528" s="201" t="s">
        <v>88</v>
      </c>
      <c r="R528" s="198" t="s">
        <v>1177</v>
      </c>
      <c r="S528" s="202">
        <v>7</v>
      </c>
      <c r="T528" s="197" t="s">
        <v>98</v>
      </c>
      <c r="U528" s="197">
        <v>127</v>
      </c>
      <c r="V528" s="197">
        <v>32</v>
      </c>
      <c r="W528" s="197">
        <v>19.8</v>
      </c>
      <c r="X528" s="197"/>
      <c r="Y528" s="197"/>
      <c r="Z528" s="203">
        <v>0.875</v>
      </c>
      <c r="AA528" s="203">
        <v>0.28333333333333333</v>
      </c>
      <c r="AB528" s="204">
        <v>587.5</v>
      </c>
      <c r="AC528" s="197">
        <v>554.5</v>
      </c>
      <c r="AD528" s="197">
        <v>94</v>
      </c>
      <c r="AE528" s="197">
        <v>33</v>
      </c>
      <c r="AF528" s="197"/>
      <c r="AG528" s="197">
        <v>1.5</v>
      </c>
      <c r="AH528" s="197">
        <v>172.5</v>
      </c>
      <c r="AI528" s="197">
        <v>5.9</v>
      </c>
      <c r="AJ528" s="197">
        <v>2</v>
      </c>
      <c r="AK528" s="197">
        <v>61.6</v>
      </c>
      <c r="AL528" s="197">
        <v>16.899999999999999</v>
      </c>
      <c r="AM528" s="197">
        <v>19.600000000000001</v>
      </c>
      <c r="AN528" s="197">
        <v>74</v>
      </c>
      <c r="AO528" s="197">
        <v>28</v>
      </c>
      <c r="AP528" s="197">
        <v>2.9</v>
      </c>
      <c r="AQ528" s="197">
        <v>164</v>
      </c>
      <c r="AR528" s="197">
        <v>17.7</v>
      </c>
      <c r="AS528" s="197">
        <v>93.6</v>
      </c>
      <c r="AT528" s="197">
        <v>78.5</v>
      </c>
      <c r="AU528" s="204">
        <v>3.0297565374211</v>
      </c>
      <c r="AV528" s="204">
        <v>3.3435527502254283</v>
      </c>
      <c r="AW528" s="197">
        <v>59</v>
      </c>
      <c r="AX528" s="197">
        <v>6.4</v>
      </c>
      <c r="AY528" s="197">
        <v>4.9000000000000004</v>
      </c>
      <c r="AZ528" s="197">
        <v>6</v>
      </c>
      <c r="BA528" s="197">
        <v>0</v>
      </c>
      <c r="BB528" s="197">
        <v>11</v>
      </c>
      <c r="BC528" s="197">
        <v>28</v>
      </c>
      <c r="BD528" s="197">
        <v>45</v>
      </c>
      <c r="BE528" s="197">
        <v>13.8</v>
      </c>
      <c r="BF528" s="197">
        <v>14.8</v>
      </c>
      <c r="BG528" s="197">
        <v>4.9000000000000004</v>
      </c>
      <c r="BH528" s="197">
        <v>3.9</v>
      </c>
      <c r="BI528" s="197">
        <v>5.0999999999999996</v>
      </c>
      <c r="BJ528" s="197">
        <v>6.3</v>
      </c>
      <c r="BK528" s="197">
        <v>2.4</v>
      </c>
      <c r="BL528" s="197">
        <v>3</v>
      </c>
      <c r="BM528" s="197">
        <v>23</v>
      </c>
      <c r="BN528" s="197">
        <v>2.5</v>
      </c>
      <c r="BO528" s="197">
        <v>92</v>
      </c>
      <c r="BP528" s="197">
        <v>96.4</v>
      </c>
      <c r="BQ528" s="197">
        <v>0.1</v>
      </c>
      <c r="BR528" s="197">
        <v>67</v>
      </c>
      <c r="BS528" s="197">
        <v>112</v>
      </c>
      <c r="BT528" s="197">
        <v>40</v>
      </c>
      <c r="BU528" s="197">
        <v>71.8</v>
      </c>
      <c r="BV528" s="197">
        <v>5</v>
      </c>
      <c r="BW528" s="197">
        <v>5.0999999999999996</v>
      </c>
      <c r="BX528" s="197">
        <v>3.8</v>
      </c>
      <c r="BY528" s="197">
        <v>94</v>
      </c>
      <c r="BZ528" s="197">
        <v>94</v>
      </c>
      <c r="CA528" s="197">
        <v>100</v>
      </c>
      <c r="CB528" s="197">
        <v>100</v>
      </c>
      <c r="CC528" s="197"/>
      <c r="CD528" s="197"/>
      <c r="CE528" s="197"/>
      <c r="CF528" s="197"/>
      <c r="CG528" s="197"/>
      <c r="CH528" s="197"/>
      <c r="CI528" s="207">
        <v>10</v>
      </c>
      <c r="CJ528" s="207">
        <v>10</v>
      </c>
      <c r="CK528" s="207">
        <v>0</v>
      </c>
    </row>
    <row r="529" spans="1:89" x14ac:dyDescent="0.2">
      <c r="A529" s="196">
        <v>535</v>
      </c>
      <c r="B529" s="197">
        <v>535</v>
      </c>
      <c r="C529" s="197" t="s">
        <v>1174</v>
      </c>
      <c r="D529" s="202" t="s">
        <v>1175</v>
      </c>
      <c r="E529" s="197">
        <v>7</v>
      </c>
      <c r="F529" s="199" t="s">
        <v>110</v>
      </c>
      <c r="G529" s="199" t="s">
        <v>111</v>
      </c>
      <c r="H529" s="197"/>
      <c r="I529" s="200" t="s">
        <v>94</v>
      </c>
      <c r="J529" s="200" t="s">
        <v>96</v>
      </c>
      <c r="K529" s="200" t="s">
        <v>1752</v>
      </c>
      <c r="L529" s="200" t="s">
        <v>95</v>
      </c>
      <c r="M529" s="200"/>
      <c r="N529" s="200"/>
      <c r="O529" s="200"/>
      <c r="P529" s="201">
        <v>44910</v>
      </c>
      <c r="Q529" s="201" t="s">
        <v>88</v>
      </c>
      <c r="R529" s="198" t="s">
        <v>1176</v>
      </c>
      <c r="S529" s="202">
        <v>7</v>
      </c>
      <c r="T529" s="197" t="s">
        <v>90</v>
      </c>
      <c r="U529" s="197">
        <v>130</v>
      </c>
      <c r="V529" s="197">
        <v>32</v>
      </c>
      <c r="W529" s="197">
        <v>18.899999999999999</v>
      </c>
      <c r="X529" s="197"/>
      <c r="Y529" s="197"/>
      <c r="Z529" s="203">
        <v>0.87847222222222221</v>
      </c>
      <c r="AA529" s="203">
        <v>0.33124999999999999</v>
      </c>
      <c r="AB529" s="204">
        <v>609.5</v>
      </c>
      <c r="AC529" s="197">
        <v>497.5</v>
      </c>
      <c r="AD529" s="197">
        <v>82</v>
      </c>
      <c r="AE529" s="197">
        <v>112</v>
      </c>
      <c r="AF529" s="197"/>
      <c r="AG529" s="197">
        <v>42.5</v>
      </c>
      <c r="AH529" s="197">
        <v>127.5</v>
      </c>
      <c r="AI529" s="197">
        <v>23.7</v>
      </c>
      <c r="AJ529" s="197">
        <v>7</v>
      </c>
      <c r="AK529" s="197">
        <v>62.3</v>
      </c>
      <c r="AL529" s="197">
        <v>17.399999999999999</v>
      </c>
      <c r="AM529" s="197">
        <v>13.3</v>
      </c>
      <c r="AN529" s="197">
        <v>85</v>
      </c>
      <c r="AO529" s="197">
        <v>34</v>
      </c>
      <c r="AP529" s="197">
        <v>3.3</v>
      </c>
      <c r="AQ529" s="197">
        <v>49</v>
      </c>
      <c r="AR529" s="197">
        <v>5.9</v>
      </c>
      <c r="AS529" s="197">
        <v>98.3</v>
      </c>
      <c r="AT529" s="197">
        <v>79.699999999999989</v>
      </c>
      <c r="AU529" s="204">
        <v>4.1005025125628141</v>
      </c>
      <c r="AV529" s="204">
        <v>4.4984924623115576</v>
      </c>
      <c r="AW529" s="197">
        <v>0</v>
      </c>
      <c r="AX529" s="197">
        <v>0</v>
      </c>
      <c r="AY529" s="197">
        <v>0</v>
      </c>
      <c r="AZ529" s="197">
        <v>1</v>
      </c>
      <c r="BA529" s="197">
        <v>0</v>
      </c>
      <c r="BB529" s="197">
        <v>4</v>
      </c>
      <c r="BC529" s="197">
        <v>23</v>
      </c>
      <c r="BD529" s="197">
        <v>28</v>
      </c>
      <c r="BE529" s="197">
        <v>14.9</v>
      </c>
      <c r="BF529" s="197">
        <v>15.8</v>
      </c>
      <c r="BG529" s="197">
        <v>3.4</v>
      </c>
      <c r="BH529" s="197">
        <v>7.3</v>
      </c>
      <c r="BI529" s="197">
        <v>2.8</v>
      </c>
      <c r="BJ529" s="197">
        <v>2</v>
      </c>
      <c r="BK529" s="197">
        <v>4.5999999999999996</v>
      </c>
      <c r="BL529" s="197">
        <v>2.2000000000000002</v>
      </c>
      <c r="BM529" s="197">
        <v>6</v>
      </c>
      <c r="BN529" s="197">
        <v>0.7</v>
      </c>
      <c r="BO529" s="197">
        <v>93</v>
      </c>
      <c r="BP529" s="197">
        <v>97.5</v>
      </c>
      <c r="BQ529" s="197">
        <v>0</v>
      </c>
      <c r="BR529" s="197">
        <v>74</v>
      </c>
      <c r="BS529" s="197">
        <v>127</v>
      </c>
      <c r="BT529" s="197">
        <v>52</v>
      </c>
      <c r="BU529" s="197">
        <v>340.3</v>
      </c>
      <c r="BV529" s="197">
        <v>8.8000000000000007</v>
      </c>
      <c r="BW529" s="197">
        <v>2.8</v>
      </c>
      <c r="BX529" s="197">
        <v>3</v>
      </c>
      <c r="BY529" s="197">
        <v>87.1</v>
      </c>
      <c r="BZ529" s="197">
        <v>98.5</v>
      </c>
      <c r="CA529" s="197">
        <v>87.1</v>
      </c>
      <c r="CB529" s="197">
        <v>100</v>
      </c>
      <c r="CC529" s="197"/>
      <c r="CD529" s="197"/>
      <c r="CE529" s="197"/>
      <c r="CF529" s="197"/>
      <c r="CG529" s="197"/>
      <c r="CH529" s="208" t="s">
        <v>1799</v>
      </c>
      <c r="CI529" s="207">
        <v>9</v>
      </c>
      <c r="CJ529" s="207">
        <v>9</v>
      </c>
      <c r="CK529" s="207">
        <v>0</v>
      </c>
    </row>
    <row r="530" spans="1:89" x14ac:dyDescent="0.2">
      <c r="A530" s="196">
        <v>536</v>
      </c>
      <c r="B530" s="197">
        <v>536</v>
      </c>
      <c r="C530" s="197" t="s">
        <v>1167</v>
      </c>
      <c r="D530" s="202" t="s">
        <v>1168</v>
      </c>
      <c r="E530" s="197">
        <v>4</v>
      </c>
      <c r="F530" s="199" t="s">
        <v>110</v>
      </c>
      <c r="G530" s="199" t="s">
        <v>111</v>
      </c>
      <c r="H530" s="197"/>
      <c r="I530" s="200" t="s">
        <v>94</v>
      </c>
      <c r="J530" s="200" t="s">
        <v>96</v>
      </c>
      <c r="K530" s="200" t="s">
        <v>93</v>
      </c>
      <c r="L530" s="200" t="s">
        <v>95</v>
      </c>
      <c r="M530" s="200"/>
      <c r="N530" s="200"/>
      <c r="O530" s="200"/>
      <c r="P530" s="201">
        <v>44911</v>
      </c>
      <c r="Q530" s="201" t="s">
        <v>88</v>
      </c>
      <c r="R530" s="198" t="s">
        <v>1169</v>
      </c>
      <c r="S530" s="202">
        <v>4</v>
      </c>
      <c r="T530" s="197" t="s">
        <v>98</v>
      </c>
      <c r="U530" s="197">
        <v>114</v>
      </c>
      <c r="V530" s="197"/>
      <c r="W530" s="197"/>
      <c r="X530" s="197"/>
      <c r="Y530" s="197"/>
      <c r="Z530" s="203">
        <v>0.91666666666666663</v>
      </c>
      <c r="AA530" s="203">
        <v>0.38680555555555557</v>
      </c>
      <c r="AB530" s="204">
        <v>641.5</v>
      </c>
      <c r="AC530" s="197">
        <v>617</v>
      </c>
      <c r="AD530" s="197">
        <v>96</v>
      </c>
      <c r="AE530" s="197">
        <v>24.9</v>
      </c>
      <c r="AF530" s="197"/>
      <c r="AG530" s="197">
        <v>35.4</v>
      </c>
      <c r="AH530" s="197">
        <v>142.5</v>
      </c>
      <c r="AI530" s="197">
        <v>8.9</v>
      </c>
      <c r="AJ530" s="197">
        <v>3.6</v>
      </c>
      <c r="AK530" s="197">
        <v>54.8</v>
      </c>
      <c r="AL530" s="197">
        <v>24</v>
      </c>
      <c r="AM530" s="197">
        <v>17.7</v>
      </c>
      <c r="AN530" s="197">
        <v>69</v>
      </c>
      <c r="AO530" s="197">
        <v>23</v>
      </c>
      <c r="AP530" s="197">
        <v>2.2000000000000002</v>
      </c>
      <c r="AQ530" s="197">
        <v>122</v>
      </c>
      <c r="AR530" s="197">
        <v>11.9</v>
      </c>
      <c r="AS530" s="197">
        <v>86.7</v>
      </c>
      <c r="AT530" s="197">
        <v>78.8</v>
      </c>
      <c r="AU530" s="204">
        <v>2.2366288492706645</v>
      </c>
      <c r="AV530" s="204">
        <v>2.4505672609400326</v>
      </c>
      <c r="AW530" s="197">
        <v>0</v>
      </c>
      <c r="AX530" s="197">
        <v>0</v>
      </c>
      <c r="AY530" s="197">
        <v>0</v>
      </c>
      <c r="AZ530" s="197">
        <v>2</v>
      </c>
      <c r="BA530" s="197">
        <v>38</v>
      </c>
      <c r="BB530" s="197">
        <v>2</v>
      </c>
      <c r="BC530" s="197">
        <v>94</v>
      </c>
      <c r="BD530" s="197">
        <v>136</v>
      </c>
      <c r="BE530" s="197">
        <v>15.8</v>
      </c>
      <c r="BF530" s="197">
        <v>22.8</v>
      </c>
      <c r="BG530" s="197">
        <v>13.2</v>
      </c>
      <c r="BH530" s="197">
        <v>32.5</v>
      </c>
      <c r="BI530" s="197">
        <v>9.1</v>
      </c>
      <c r="BJ530" s="197">
        <v>55.1</v>
      </c>
      <c r="BK530" s="197">
        <v>9.4</v>
      </c>
      <c r="BL530" s="197">
        <v>8.9</v>
      </c>
      <c r="BM530" s="197">
        <v>129</v>
      </c>
      <c r="BN530" s="197">
        <v>12.5</v>
      </c>
      <c r="BO530" s="197">
        <v>80</v>
      </c>
      <c r="BP530" s="197">
        <v>96.7</v>
      </c>
      <c r="BQ530" s="197">
        <v>0.7</v>
      </c>
      <c r="BR530" s="197">
        <v>88</v>
      </c>
      <c r="BS530" s="197">
        <v>134</v>
      </c>
      <c r="BT530" s="197">
        <v>54</v>
      </c>
      <c r="BU530" s="197">
        <v>540.1</v>
      </c>
      <c r="BV530" s="197">
        <v>25.8</v>
      </c>
      <c r="BW530" s="197">
        <v>6.3</v>
      </c>
      <c r="BX530" s="197">
        <v>4.5999999999999996</v>
      </c>
      <c r="BY530" s="197">
        <v>79.8</v>
      </c>
      <c r="BZ530" s="197">
        <v>98.5</v>
      </c>
      <c r="CA530" s="197">
        <v>79.8</v>
      </c>
      <c r="CB530" s="197">
        <v>100</v>
      </c>
      <c r="CC530" s="197"/>
      <c r="CD530" s="197"/>
      <c r="CE530" s="197"/>
      <c r="CF530" s="197"/>
      <c r="CG530" s="197"/>
      <c r="CH530" s="197"/>
      <c r="CI530" s="207">
        <v>10</v>
      </c>
      <c r="CJ530" s="207">
        <v>10</v>
      </c>
      <c r="CK530" s="207">
        <v>0</v>
      </c>
    </row>
    <row r="531" spans="1:89" x14ac:dyDescent="0.2">
      <c r="A531" s="196">
        <v>537</v>
      </c>
      <c r="B531" s="197">
        <v>537</v>
      </c>
      <c r="C531" s="197" t="s">
        <v>1171</v>
      </c>
      <c r="D531" s="202" t="s">
        <v>1172</v>
      </c>
      <c r="E531" s="197">
        <v>12</v>
      </c>
      <c r="F531" s="199" t="s">
        <v>110</v>
      </c>
      <c r="G531" s="199" t="s">
        <v>111</v>
      </c>
      <c r="H531" s="197"/>
      <c r="I531" s="200" t="s">
        <v>1752</v>
      </c>
      <c r="J531" s="200" t="s">
        <v>96</v>
      </c>
      <c r="K531" s="200" t="s">
        <v>93</v>
      </c>
      <c r="L531" s="200"/>
      <c r="M531" s="200"/>
      <c r="N531" s="200"/>
      <c r="O531" s="200"/>
      <c r="P531" s="201">
        <v>44911</v>
      </c>
      <c r="Q531" s="201" t="s">
        <v>88</v>
      </c>
      <c r="R531" s="198" t="s">
        <v>1173</v>
      </c>
      <c r="S531" s="202">
        <v>12</v>
      </c>
      <c r="T531" s="197" t="s">
        <v>98</v>
      </c>
      <c r="U531" s="197">
        <v>149</v>
      </c>
      <c r="V531" s="197">
        <v>37</v>
      </c>
      <c r="W531" s="197">
        <v>16.7</v>
      </c>
      <c r="X531" s="197"/>
      <c r="Y531" s="197"/>
      <c r="Z531" s="203">
        <v>0.90069444444444446</v>
      </c>
      <c r="AA531" s="203">
        <v>0.34583333333333338</v>
      </c>
      <c r="AB531" s="204">
        <v>632</v>
      </c>
      <c r="AC531" s="197">
        <v>594.5</v>
      </c>
      <c r="AD531" s="197">
        <v>94</v>
      </c>
      <c r="AE531" s="197">
        <v>37.5</v>
      </c>
      <c r="AF531" s="197"/>
      <c r="AG531" s="197">
        <v>8.5</v>
      </c>
      <c r="AH531" s="197">
        <v>152</v>
      </c>
      <c r="AI531" s="197">
        <v>7.2</v>
      </c>
      <c r="AJ531" s="197">
        <v>2.1</v>
      </c>
      <c r="AK531" s="197">
        <v>59</v>
      </c>
      <c r="AL531" s="197">
        <v>17.899999999999999</v>
      </c>
      <c r="AM531" s="197">
        <v>20.9</v>
      </c>
      <c r="AN531" s="197">
        <v>107</v>
      </c>
      <c r="AO531" s="197">
        <v>40</v>
      </c>
      <c r="AP531" s="197">
        <v>3.8</v>
      </c>
      <c r="AQ531" s="197">
        <v>75</v>
      </c>
      <c r="AR531" s="197">
        <v>7.6</v>
      </c>
      <c r="AS531" s="197">
        <v>127.9</v>
      </c>
      <c r="AT531" s="197">
        <v>76.900000000000006</v>
      </c>
      <c r="AU531" s="204">
        <v>4.0370058873002526</v>
      </c>
      <c r="AV531" s="204">
        <v>4.4205214465937761</v>
      </c>
      <c r="AW531" s="197">
        <v>87</v>
      </c>
      <c r="AX531" s="197">
        <v>8.8000000000000007</v>
      </c>
      <c r="AY531" s="197">
        <v>1.6</v>
      </c>
      <c r="AZ531" s="197">
        <v>0</v>
      </c>
      <c r="BA531" s="197">
        <v>2</v>
      </c>
      <c r="BB531" s="197">
        <v>4</v>
      </c>
      <c r="BC531" s="197">
        <v>12</v>
      </c>
      <c r="BD531" s="197">
        <v>18</v>
      </c>
      <c r="BE531" s="197">
        <v>10.9</v>
      </c>
      <c r="BF531" s="197">
        <v>12.7</v>
      </c>
      <c r="BG531" s="197">
        <v>1.8</v>
      </c>
      <c r="BH531" s="197">
        <v>1.9</v>
      </c>
      <c r="BI531" s="197">
        <v>1.8</v>
      </c>
      <c r="BJ531" s="197">
        <v>2.7</v>
      </c>
      <c r="BK531" s="197">
        <v>1.2</v>
      </c>
      <c r="BL531" s="197">
        <v>1.3</v>
      </c>
      <c r="BM531" s="197">
        <v>8</v>
      </c>
      <c r="BN531" s="197">
        <v>0.8</v>
      </c>
      <c r="BO531" s="197">
        <v>85</v>
      </c>
      <c r="BP531" s="197">
        <v>96.7</v>
      </c>
      <c r="BQ531" s="197">
        <v>0</v>
      </c>
      <c r="BR531" s="197">
        <v>53</v>
      </c>
      <c r="BS531" s="197">
        <v>90</v>
      </c>
      <c r="BT531" s="197">
        <v>43</v>
      </c>
      <c r="BU531" s="197">
        <v>554.4</v>
      </c>
      <c r="BV531" s="197">
        <v>54.7</v>
      </c>
      <c r="BW531" s="197">
        <v>12</v>
      </c>
      <c r="BX531" s="197">
        <v>3</v>
      </c>
      <c r="BY531" s="197">
        <v>99.2</v>
      </c>
      <c r="BZ531" s="197">
        <v>99.2</v>
      </c>
      <c r="CA531" s="197">
        <v>100</v>
      </c>
      <c r="CB531" s="197">
        <v>100</v>
      </c>
      <c r="CC531" s="197"/>
      <c r="CD531" s="197"/>
      <c r="CE531" s="197"/>
      <c r="CF531" s="197"/>
      <c r="CG531" s="197"/>
      <c r="CH531" s="197"/>
      <c r="CI531" s="207">
        <v>10</v>
      </c>
      <c r="CJ531" s="207">
        <v>10</v>
      </c>
      <c r="CK531" s="207">
        <v>0</v>
      </c>
    </row>
    <row r="532" spans="1:89" x14ac:dyDescent="0.2">
      <c r="A532" s="196">
        <v>538</v>
      </c>
      <c r="B532" s="197">
        <v>538</v>
      </c>
      <c r="C532" s="197" t="s">
        <v>1577</v>
      </c>
      <c r="D532" s="202" t="s">
        <v>1578</v>
      </c>
      <c r="E532" s="197">
        <v>5</v>
      </c>
      <c r="F532" s="199" t="s">
        <v>110</v>
      </c>
      <c r="G532" s="199" t="s">
        <v>111</v>
      </c>
      <c r="H532" s="197" t="s">
        <v>1797</v>
      </c>
      <c r="I532" s="200" t="s">
        <v>94</v>
      </c>
      <c r="J532" s="200" t="s">
        <v>95</v>
      </c>
      <c r="K532" s="200" t="s">
        <v>337</v>
      </c>
      <c r="L532" s="200" t="s">
        <v>337</v>
      </c>
      <c r="M532" s="200" t="s">
        <v>337</v>
      </c>
      <c r="N532" s="200" t="s">
        <v>337</v>
      </c>
      <c r="O532" s="200" t="s">
        <v>337</v>
      </c>
      <c r="P532" s="201">
        <v>44915</v>
      </c>
      <c r="Q532" s="201" t="s">
        <v>88</v>
      </c>
      <c r="R532" s="198" t="s">
        <v>1579</v>
      </c>
      <c r="S532" s="202">
        <v>5</v>
      </c>
      <c r="T532" s="197" t="s">
        <v>90</v>
      </c>
      <c r="U532" s="197">
        <v>115</v>
      </c>
      <c r="V532" s="197">
        <v>19</v>
      </c>
      <c r="W532" s="197">
        <v>14.4</v>
      </c>
      <c r="X532" s="197"/>
      <c r="Y532" s="197"/>
      <c r="Z532" s="203">
        <v>0.80833333333333324</v>
      </c>
      <c r="AA532" s="203">
        <v>0.20138888888888887</v>
      </c>
      <c r="AB532" s="204">
        <v>565.20000000000005</v>
      </c>
      <c r="AC532" s="197">
        <v>550.70000000000005</v>
      </c>
      <c r="AD532" s="197">
        <v>97</v>
      </c>
      <c r="AE532" s="197">
        <v>14.5</v>
      </c>
      <c r="AF532" s="197"/>
      <c r="AG532" s="197">
        <v>0.5</v>
      </c>
      <c r="AH532" s="197">
        <v>109</v>
      </c>
      <c r="AI532" s="197">
        <v>2.7</v>
      </c>
      <c r="AJ532" s="197">
        <v>10.6</v>
      </c>
      <c r="AK532" s="197">
        <v>60.9</v>
      </c>
      <c r="AL532" s="197">
        <v>15.3</v>
      </c>
      <c r="AM532" s="197">
        <v>13.2</v>
      </c>
      <c r="AN532" s="197">
        <v>50</v>
      </c>
      <c r="AO532" s="197">
        <v>7</v>
      </c>
      <c r="AP532" s="197">
        <v>0.7</v>
      </c>
      <c r="AQ532" s="197">
        <v>374</v>
      </c>
      <c r="AR532" s="197">
        <v>40.700000000000003</v>
      </c>
      <c r="AS532" s="197"/>
      <c r="AT532" s="197"/>
      <c r="AU532" s="197"/>
      <c r="AV532" s="197"/>
      <c r="AW532" s="197">
        <v>0</v>
      </c>
      <c r="AX532" s="197">
        <v>0</v>
      </c>
      <c r="AY532" s="197">
        <v>0</v>
      </c>
      <c r="AZ532" s="197">
        <v>1</v>
      </c>
      <c r="BA532" s="197">
        <v>14</v>
      </c>
      <c r="BB532" s="197">
        <v>1</v>
      </c>
      <c r="BC532" s="197">
        <v>443</v>
      </c>
      <c r="BD532" s="197">
        <v>459</v>
      </c>
      <c r="BE532" s="197">
        <v>13.3</v>
      </c>
      <c r="BF532" s="197">
        <v>18.399999999999999</v>
      </c>
      <c r="BG532" s="197">
        <v>50</v>
      </c>
      <c r="BH532" s="197">
        <v>68.5</v>
      </c>
      <c r="BI532" s="197">
        <v>47.2</v>
      </c>
      <c r="BJ532" s="197">
        <v>57.7</v>
      </c>
      <c r="BK532" s="197">
        <v>46</v>
      </c>
      <c r="BL532" s="197">
        <v>38.9</v>
      </c>
      <c r="BM532" s="197">
        <v>672</v>
      </c>
      <c r="BN532" s="197">
        <v>73.2</v>
      </c>
      <c r="BO532" s="197">
        <v>63</v>
      </c>
      <c r="BP532" s="197">
        <v>94.9</v>
      </c>
      <c r="BQ532" s="197">
        <v>5.5</v>
      </c>
      <c r="BR532" s="197">
        <v>93</v>
      </c>
      <c r="BS532" s="197">
        <v>130</v>
      </c>
      <c r="BT532" s="197">
        <v>36</v>
      </c>
      <c r="BU532" s="197">
        <v>197.1</v>
      </c>
      <c r="BV532" s="197">
        <v>73.2</v>
      </c>
      <c r="BW532" s="197">
        <v>7</v>
      </c>
      <c r="BX532" s="197">
        <v>5.0999999999999996</v>
      </c>
      <c r="BY532" s="197">
        <v>71.599999999999994</v>
      </c>
      <c r="BZ532" s="197">
        <v>97.4</v>
      </c>
      <c r="CA532" s="197">
        <v>71.599999999999994</v>
      </c>
      <c r="CB532" s="197">
        <v>100</v>
      </c>
      <c r="CC532" s="197"/>
      <c r="CD532" s="197"/>
      <c r="CE532" s="197"/>
      <c r="CF532" s="197"/>
      <c r="CG532" s="197"/>
      <c r="CH532" s="197"/>
      <c r="CI532" s="213">
        <v>10</v>
      </c>
      <c r="CJ532" s="213">
        <v>10</v>
      </c>
      <c r="CK532" s="213">
        <v>0</v>
      </c>
    </row>
    <row r="533" spans="1:89" x14ac:dyDescent="0.2">
      <c r="A533" s="196">
        <v>539</v>
      </c>
      <c r="B533" s="197">
        <v>539</v>
      </c>
      <c r="C533" s="197" t="s">
        <v>715</v>
      </c>
      <c r="D533" s="202" t="s">
        <v>716</v>
      </c>
      <c r="E533" s="197">
        <v>6</v>
      </c>
      <c r="F533" s="199" t="s">
        <v>110</v>
      </c>
      <c r="G533" s="199" t="s">
        <v>111</v>
      </c>
      <c r="H533" s="197" t="s">
        <v>1797</v>
      </c>
      <c r="I533" s="200" t="s">
        <v>96</v>
      </c>
      <c r="J533" s="200" t="s">
        <v>337</v>
      </c>
      <c r="K533" s="200" t="s">
        <v>337</v>
      </c>
      <c r="L533" s="200" t="s">
        <v>337</v>
      </c>
      <c r="M533" s="200" t="s">
        <v>337</v>
      </c>
      <c r="N533" s="200" t="s">
        <v>337</v>
      </c>
      <c r="O533" s="200" t="s">
        <v>337</v>
      </c>
      <c r="P533" s="201">
        <v>44915</v>
      </c>
      <c r="Q533" s="201" t="s">
        <v>88</v>
      </c>
      <c r="R533" s="198" t="s">
        <v>1580</v>
      </c>
      <c r="S533" s="202">
        <v>6</v>
      </c>
      <c r="T533" s="197" t="s">
        <v>98</v>
      </c>
      <c r="U533" s="197">
        <v>120</v>
      </c>
      <c r="V533" s="197">
        <v>22</v>
      </c>
      <c r="W533" s="197">
        <v>15.3</v>
      </c>
      <c r="X533" s="197"/>
      <c r="Y533" s="197"/>
      <c r="Z533" s="203">
        <v>0.91666666666666663</v>
      </c>
      <c r="AA533" s="203">
        <v>0.31805555555555554</v>
      </c>
      <c r="AB533" s="204">
        <v>569.29999999999995</v>
      </c>
      <c r="AC533" s="197">
        <v>554.29999999999995</v>
      </c>
      <c r="AD533" s="197">
        <v>97</v>
      </c>
      <c r="AE533" s="197">
        <v>15</v>
      </c>
      <c r="AF533" s="197"/>
      <c r="AG533" s="197">
        <v>8.9</v>
      </c>
      <c r="AH533" s="197">
        <v>88</v>
      </c>
      <c r="AI533" s="197">
        <v>4.0999999999999996</v>
      </c>
      <c r="AJ533" s="197">
        <v>0.5</v>
      </c>
      <c r="AK533" s="197">
        <v>57.8</v>
      </c>
      <c r="AL533" s="197">
        <v>23.5</v>
      </c>
      <c r="AM533" s="197">
        <v>18.100000000000001</v>
      </c>
      <c r="AN533" s="197">
        <v>55</v>
      </c>
      <c r="AO533" s="197">
        <v>23</v>
      </c>
      <c r="AP533" s="197">
        <v>2.4</v>
      </c>
      <c r="AQ533" s="197">
        <v>126</v>
      </c>
      <c r="AR533" s="197">
        <v>13.6</v>
      </c>
      <c r="AS533" s="197"/>
      <c r="AT533" s="197"/>
      <c r="AU533" s="197"/>
      <c r="AV533" s="197"/>
      <c r="AW533" s="197">
        <v>4</v>
      </c>
      <c r="AX533" s="197">
        <v>0</v>
      </c>
      <c r="AY533" s="197">
        <v>0</v>
      </c>
      <c r="AZ533" s="197">
        <v>3</v>
      </c>
      <c r="BA533" s="197">
        <v>7</v>
      </c>
      <c r="BB533" s="197">
        <v>29</v>
      </c>
      <c r="BC533" s="197">
        <v>67</v>
      </c>
      <c r="BD533" s="197">
        <v>106</v>
      </c>
      <c r="BE533" s="197">
        <v>12.5</v>
      </c>
      <c r="BF533" s="197">
        <v>20.9</v>
      </c>
      <c r="BG533" s="197">
        <v>11.5</v>
      </c>
      <c r="BH533" s="197">
        <v>22.1</v>
      </c>
      <c r="BI533" s="197">
        <v>9.1</v>
      </c>
      <c r="BJ533" s="197">
        <v>8.4</v>
      </c>
      <c r="BK533" s="197">
        <v>18.8</v>
      </c>
      <c r="BL533" s="197">
        <v>9.5</v>
      </c>
      <c r="BM533" s="197">
        <v>89</v>
      </c>
      <c r="BN533" s="197">
        <v>9.6</v>
      </c>
      <c r="BO533" s="197">
        <v>70</v>
      </c>
      <c r="BP533" s="197">
        <v>94.2</v>
      </c>
      <c r="BQ533" s="197">
        <v>0.2</v>
      </c>
      <c r="BR533" s="197">
        <v>84</v>
      </c>
      <c r="BS533" s="197">
        <v>112</v>
      </c>
      <c r="BT533" s="197">
        <v>31</v>
      </c>
      <c r="BU533" s="197">
        <v>191.3</v>
      </c>
      <c r="BV533" s="197">
        <v>15.7</v>
      </c>
      <c r="BW533" s="197">
        <v>9.3000000000000007</v>
      </c>
      <c r="BX533" s="197">
        <v>4</v>
      </c>
      <c r="BY533" s="197">
        <v>78.2</v>
      </c>
      <c r="BZ533" s="197">
        <v>98.5</v>
      </c>
      <c r="CA533" s="197">
        <v>78.2</v>
      </c>
      <c r="CB533" s="197">
        <v>100</v>
      </c>
      <c r="CC533" s="197"/>
      <c r="CD533" s="197"/>
      <c r="CE533" s="197"/>
      <c r="CF533" s="197"/>
      <c r="CG533" s="197"/>
      <c r="CH533" s="197"/>
      <c r="CI533" s="207">
        <v>5</v>
      </c>
      <c r="CJ533" s="207">
        <v>5</v>
      </c>
      <c r="CK533" s="207">
        <v>10</v>
      </c>
    </row>
    <row r="534" spans="1:89" x14ac:dyDescent="0.2">
      <c r="A534" s="196">
        <v>540</v>
      </c>
      <c r="B534" s="197">
        <v>540</v>
      </c>
      <c r="C534" s="197" t="s">
        <v>1581</v>
      </c>
      <c r="D534" s="202" t="s">
        <v>1582</v>
      </c>
      <c r="E534" s="197">
        <v>8</v>
      </c>
      <c r="F534" s="199" t="s">
        <v>110</v>
      </c>
      <c r="G534" s="199" t="s">
        <v>111</v>
      </c>
      <c r="H534" s="197" t="s">
        <v>1773</v>
      </c>
      <c r="I534" s="200" t="s">
        <v>93</v>
      </c>
      <c r="J534" s="200" t="s">
        <v>95</v>
      </c>
      <c r="K534" s="200" t="s">
        <v>96</v>
      </c>
      <c r="L534" s="200" t="s">
        <v>337</v>
      </c>
      <c r="M534" s="200" t="s">
        <v>337</v>
      </c>
      <c r="N534" s="200" t="s">
        <v>337</v>
      </c>
      <c r="O534" s="200" t="s">
        <v>337</v>
      </c>
      <c r="P534" s="201">
        <v>44916</v>
      </c>
      <c r="Q534" s="201" t="s">
        <v>88</v>
      </c>
      <c r="R534" s="198" t="s">
        <v>1583</v>
      </c>
      <c r="S534" s="202">
        <v>8</v>
      </c>
      <c r="T534" s="197" t="s">
        <v>98</v>
      </c>
      <c r="U534" s="197">
        <v>136</v>
      </c>
      <c r="V534" s="197">
        <v>25</v>
      </c>
      <c r="W534" s="197">
        <v>13.5</v>
      </c>
      <c r="X534" s="197"/>
      <c r="Y534" s="197"/>
      <c r="Z534" s="203">
        <v>0.85416666666666663</v>
      </c>
      <c r="AA534" s="203">
        <v>0.31458333333333333</v>
      </c>
      <c r="AB534" s="204">
        <v>661.5</v>
      </c>
      <c r="AC534" s="197">
        <v>601</v>
      </c>
      <c r="AD534" s="197">
        <v>91</v>
      </c>
      <c r="AE534" s="197">
        <v>60.5</v>
      </c>
      <c r="AF534" s="197"/>
      <c r="AG534" s="197">
        <v>1.5</v>
      </c>
      <c r="AH534" s="197">
        <v>61.5</v>
      </c>
      <c r="AI534" s="197">
        <v>9.4</v>
      </c>
      <c r="AJ534" s="197">
        <v>8.1999999999999993</v>
      </c>
      <c r="AK534" s="197">
        <v>49</v>
      </c>
      <c r="AL534" s="197">
        <v>20.6</v>
      </c>
      <c r="AM534" s="197">
        <v>22.2</v>
      </c>
      <c r="AN534" s="197">
        <v>105</v>
      </c>
      <c r="AO534" s="197">
        <v>44</v>
      </c>
      <c r="AP534" s="197">
        <v>4</v>
      </c>
      <c r="AQ534" s="197">
        <v>109</v>
      </c>
      <c r="AR534" s="197">
        <v>10.9</v>
      </c>
      <c r="AS534" s="197"/>
      <c r="AT534" s="197"/>
      <c r="AU534" s="197"/>
      <c r="AV534" s="197"/>
      <c r="AW534" s="197">
        <v>114</v>
      </c>
      <c r="AX534" s="197">
        <v>11.2</v>
      </c>
      <c r="AY534" s="197">
        <v>2.8</v>
      </c>
      <c r="AZ534" s="197">
        <v>1</v>
      </c>
      <c r="BA534" s="197">
        <v>0</v>
      </c>
      <c r="BB534" s="197">
        <v>6</v>
      </c>
      <c r="BC534" s="197">
        <v>22</v>
      </c>
      <c r="BD534" s="197">
        <v>29</v>
      </c>
      <c r="BE534" s="197">
        <v>11.9</v>
      </c>
      <c r="BF534" s="197">
        <v>15.7</v>
      </c>
      <c r="BG534" s="197">
        <v>2.9</v>
      </c>
      <c r="BH534" s="197">
        <v>4.5</v>
      </c>
      <c r="BI534" s="197">
        <v>2.4</v>
      </c>
      <c r="BJ534" s="197">
        <v>3.1</v>
      </c>
      <c r="BK534" s="197">
        <v>2.8</v>
      </c>
      <c r="BL534" s="197">
        <v>2.1</v>
      </c>
      <c r="BM534" s="197">
        <v>10</v>
      </c>
      <c r="BN534" s="197">
        <v>1</v>
      </c>
      <c r="BO534" s="197">
        <v>90</v>
      </c>
      <c r="BP534" s="197">
        <v>96.1</v>
      </c>
      <c r="BQ534" s="197">
        <v>0</v>
      </c>
      <c r="BR534" s="197">
        <v>78</v>
      </c>
      <c r="BS534" s="197">
        <v>113</v>
      </c>
      <c r="BT534" s="197">
        <v>53</v>
      </c>
      <c r="BU534" s="197">
        <v>149.5</v>
      </c>
      <c r="BV534" s="197">
        <v>29.2</v>
      </c>
      <c r="BW534" s="197">
        <v>30</v>
      </c>
      <c r="BX534" s="197">
        <v>4</v>
      </c>
      <c r="BY534" s="197">
        <v>67.900000000000006</v>
      </c>
      <c r="BZ534" s="197">
        <v>67.900000000000006</v>
      </c>
      <c r="CA534" s="197">
        <v>100</v>
      </c>
      <c r="CB534" s="197">
        <v>100</v>
      </c>
      <c r="CC534" s="197"/>
      <c r="CD534" s="197"/>
      <c r="CE534" s="197"/>
      <c r="CF534" s="197"/>
      <c r="CG534" s="197"/>
      <c r="CH534" s="197"/>
      <c r="CI534" s="207">
        <v>8</v>
      </c>
      <c r="CJ534" s="207">
        <v>9</v>
      </c>
      <c r="CK534" s="207">
        <v>0</v>
      </c>
    </row>
    <row r="535" spans="1:89" x14ac:dyDescent="0.2">
      <c r="A535" s="196">
        <v>541</v>
      </c>
      <c r="B535" s="197">
        <v>541</v>
      </c>
      <c r="C535" s="197" t="s">
        <v>1587</v>
      </c>
      <c r="D535" s="202" t="s">
        <v>1588</v>
      </c>
      <c r="E535" s="197">
        <v>12</v>
      </c>
      <c r="F535" s="199" t="s">
        <v>110</v>
      </c>
      <c r="G535" s="199" t="s">
        <v>111</v>
      </c>
      <c r="H535" s="197"/>
      <c r="I535" s="200" t="s">
        <v>228</v>
      </c>
      <c r="J535" s="200" t="s">
        <v>96</v>
      </c>
      <c r="K535" s="200" t="s">
        <v>93</v>
      </c>
      <c r="L535" s="200" t="s">
        <v>87</v>
      </c>
      <c r="M535" s="200" t="s">
        <v>337</v>
      </c>
      <c r="N535" s="200" t="s">
        <v>337</v>
      </c>
      <c r="O535" s="200" t="s">
        <v>337</v>
      </c>
      <c r="P535" s="201">
        <v>44917</v>
      </c>
      <c r="Q535" s="201" t="s">
        <v>88</v>
      </c>
      <c r="R535" s="198" t="s">
        <v>1589</v>
      </c>
      <c r="S535" s="202">
        <v>12</v>
      </c>
      <c r="T535" s="197" t="s">
        <v>90</v>
      </c>
      <c r="U535" s="197">
        <v>155</v>
      </c>
      <c r="V535" s="197">
        <v>35</v>
      </c>
      <c r="W535" s="197">
        <v>14.6</v>
      </c>
      <c r="X535" s="197"/>
      <c r="Y535" s="197"/>
      <c r="Z535" s="203">
        <v>0.90902777777777777</v>
      </c>
      <c r="AA535" s="203">
        <v>0.3840277777777778</v>
      </c>
      <c r="AB535" s="204">
        <v>684</v>
      </c>
      <c r="AC535" s="197">
        <v>646.5</v>
      </c>
      <c r="AD535" s="197">
        <v>95</v>
      </c>
      <c r="AE535" s="197">
        <v>37.5</v>
      </c>
      <c r="AF535" s="197"/>
      <c r="AG535" s="197">
        <v>0.3</v>
      </c>
      <c r="AH535" s="197">
        <v>69.5</v>
      </c>
      <c r="AI535" s="197">
        <v>5.5</v>
      </c>
      <c r="AJ535" s="197">
        <v>2.7</v>
      </c>
      <c r="AK535" s="197">
        <v>53.5</v>
      </c>
      <c r="AL535" s="197">
        <v>16.399999999999999</v>
      </c>
      <c r="AM535" s="197">
        <v>27.4</v>
      </c>
      <c r="AN535" s="197">
        <v>70</v>
      </c>
      <c r="AO535" s="197">
        <v>29</v>
      </c>
      <c r="AP535" s="197">
        <v>2.5</v>
      </c>
      <c r="AQ535" s="197">
        <v>87</v>
      </c>
      <c r="AR535" s="197">
        <v>8.1</v>
      </c>
      <c r="AS535" s="197"/>
      <c r="AT535" s="197"/>
      <c r="AU535" s="197"/>
      <c r="AV535" s="197"/>
      <c r="AW535" s="197">
        <v>39</v>
      </c>
      <c r="AX535" s="197">
        <v>3.5</v>
      </c>
      <c r="AY535" s="197">
        <v>1.2</v>
      </c>
      <c r="AZ535" s="197">
        <v>0</v>
      </c>
      <c r="BA535" s="197">
        <v>0</v>
      </c>
      <c r="BB535" s="197">
        <v>1</v>
      </c>
      <c r="BC535" s="197">
        <v>16</v>
      </c>
      <c r="BD535" s="197">
        <v>17</v>
      </c>
      <c r="BE535" s="197">
        <v>15.8</v>
      </c>
      <c r="BF535" s="197">
        <v>18.3</v>
      </c>
      <c r="BG535" s="197">
        <v>1.6</v>
      </c>
      <c r="BH535" s="197">
        <v>1.4</v>
      </c>
      <c r="BI535" s="197">
        <v>1.7</v>
      </c>
      <c r="BJ535" s="197">
        <v>1.6</v>
      </c>
      <c r="BK535" s="197">
        <v>1.6</v>
      </c>
      <c r="BL535" s="197">
        <v>1.3</v>
      </c>
      <c r="BM535" s="197">
        <v>7</v>
      </c>
      <c r="BN535" s="197">
        <v>0.6</v>
      </c>
      <c r="BO535" s="197">
        <v>72</v>
      </c>
      <c r="BP535" s="197">
        <v>95.8</v>
      </c>
      <c r="BQ535" s="197">
        <v>7.8</v>
      </c>
      <c r="BR535" s="197">
        <v>85</v>
      </c>
      <c r="BS535" s="197">
        <v>134</v>
      </c>
      <c r="BT535" s="197">
        <v>57</v>
      </c>
      <c r="BU535" s="197">
        <v>0.6</v>
      </c>
      <c r="BV535" s="197">
        <v>66.7</v>
      </c>
      <c r="BW535" s="197">
        <v>8.1</v>
      </c>
      <c r="BX535" s="197">
        <v>3.1</v>
      </c>
      <c r="BY535" s="197">
        <v>94.3</v>
      </c>
      <c r="BZ535" s="197">
        <v>96</v>
      </c>
      <c r="CA535" s="197">
        <v>100</v>
      </c>
      <c r="CB535" s="197">
        <v>94.3</v>
      </c>
      <c r="CC535" s="197"/>
      <c r="CD535" s="197"/>
      <c r="CE535" s="197"/>
      <c r="CF535" s="197"/>
      <c r="CG535" s="197"/>
      <c r="CH535" s="197"/>
      <c r="CI535" s="207">
        <v>10</v>
      </c>
      <c r="CJ535" s="207">
        <v>10</v>
      </c>
      <c r="CK535" s="207">
        <v>0</v>
      </c>
    </row>
    <row r="536" spans="1:89" x14ac:dyDescent="0.2">
      <c r="A536" s="196">
        <v>542</v>
      </c>
      <c r="B536" s="197">
        <v>542</v>
      </c>
      <c r="C536" s="197" t="s">
        <v>1584</v>
      </c>
      <c r="D536" s="202" t="s">
        <v>1585</v>
      </c>
      <c r="E536" s="197">
        <v>17</v>
      </c>
      <c r="F536" s="199" t="s">
        <v>110</v>
      </c>
      <c r="G536" s="199" t="s">
        <v>111</v>
      </c>
      <c r="H536" s="197"/>
      <c r="I536" s="200" t="s">
        <v>228</v>
      </c>
      <c r="J536" s="200" t="s">
        <v>95</v>
      </c>
      <c r="K536" s="200" t="s">
        <v>200</v>
      </c>
      <c r="L536" s="200" t="s">
        <v>337</v>
      </c>
      <c r="M536" s="200" t="s">
        <v>337</v>
      </c>
      <c r="N536" s="200" t="s">
        <v>337</v>
      </c>
      <c r="O536" s="200" t="s">
        <v>337</v>
      </c>
      <c r="P536" s="201">
        <v>44917</v>
      </c>
      <c r="Q536" s="201" t="s">
        <v>88</v>
      </c>
      <c r="R536" s="198" t="s">
        <v>1586</v>
      </c>
      <c r="S536" s="202">
        <v>17</v>
      </c>
      <c r="T536" s="197" t="s">
        <v>90</v>
      </c>
      <c r="U536" s="197">
        <v>168</v>
      </c>
      <c r="V536" s="197">
        <v>59</v>
      </c>
      <c r="W536" s="197">
        <v>20.9</v>
      </c>
      <c r="X536" s="197"/>
      <c r="Y536" s="197"/>
      <c r="Z536" s="203">
        <v>4.1666666666666664E-2</v>
      </c>
      <c r="AA536" s="203">
        <v>0.29444444444444445</v>
      </c>
      <c r="AB536" s="204">
        <v>331.4</v>
      </c>
      <c r="AC536" s="197">
        <v>325.89999999999998</v>
      </c>
      <c r="AD536" s="197">
        <v>98</v>
      </c>
      <c r="AE536" s="197">
        <v>5</v>
      </c>
      <c r="AF536" s="197"/>
      <c r="AG536" s="197">
        <v>33.5</v>
      </c>
      <c r="AH536" s="197">
        <v>50</v>
      </c>
      <c r="AI536" s="197">
        <v>10.6</v>
      </c>
      <c r="AJ536" s="197">
        <v>0.9</v>
      </c>
      <c r="AK536" s="197">
        <v>64</v>
      </c>
      <c r="AL536" s="197">
        <v>17.8</v>
      </c>
      <c r="AM536" s="197">
        <v>17.3</v>
      </c>
      <c r="AN536" s="197">
        <v>43</v>
      </c>
      <c r="AO536" s="197">
        <v>6</v>
      </c>
      <c r="AP536" s="197">
        <v>1.1000000000000001</v>
      </c>
      <c r="AQ536" s="197">
        <v>125</v>
      </c>
      <c r="AR536" s="197">
        <v>23</v>
      </c>
      <c r="AS536" s="197"/>
      <c r="AT536" s="197"/>
      <c r="AU536" s="197"/>
      <c r="AV536" s="197"/>
      <c r="AW536" s="197">
        <v>50</v>
      </c>
      <c r="AX536" s="197">
        <v>9.1999999999999993</v>
      </c>
      <c r="AY536" s="197">
        <v>5.9</v>
      </c>
      <c r="AZ536" s="197">
        <v>0</v>
      </c>
      <c r="BA536" s="197">
        <v>0</v>
      </c>
      <c r="BB536" s="197">
        <v>0</v>
      </c>
      <c r="BC536" s="197">
        <v>17</v>
      </c>
      <c r="BD536" s="197">
        <v>17</v>
      </c>
      <c r="BE536" s="197"/>
      <c r="BF536" s="197">
        <v>16.5</v>
      </c>
      <c r="BG536" s="197">
        <v>3.1</v>
      </c>
      <c r="BH536" s="197">
        <v>7.5</v>
      </c>
      <c r="BI536" s="197">
        <v>2.2000000000000002</v>
      </c>
      <c r="BJ536" s="197">
        <v>3.8</v>
      </c>
      <c r="BK536" s="197">
        <v>2.2000000000000002</v>
      </c>
      <c r="BL536" s="197">
        <v>2.9</v>
      </c>
      <c r="BM536" s="197">
        <v>2</v>
      </c>
      <c r="BN536" s="197">
        <v>0.4</v>
      </c>
      <c r="BO536" s="197">
        <v>92</v>
      </c>
      <c r="BP536" s="197">
        <v>95.5</v>
      </c>
      <c r="BQ536" s="197">
        <v>0</v>
      </c>
      <c r="BR536" s="197">
        <v>54</v>
      </c>
      <c r="BS536" s="197">
        <v>96</v>
      </c>
      <c r="BT536" s="197">
        <v>43</v>
      </c>
      <c r="BU536" s="197">
        <v>222.8</v>
      </c>
      <c r="BV536" s="197">
        <v>15.4</v>
      </c>
      <c r="BW536" s="197">
        <v>2.9</v>
      </c>
      <c r="BX536" s="197">
        <v>3.5</v>
      </c>
      <c r="BY536" s="197">
        <v>99.5</v>
      </c>
      <c r="BZ536" s="197">
        <v>99.5</v>
      </c>
      <c r="CA536" s="197">
        <v>100</v>
      </c>
      <c r="CB536" s="197">
        <v>100</v>
      </c>
      <c r="CC536" s="197"/>
      <c r="CD536" s="197"/>
      <c r="CE536" s="197"/>
      <c r="CF536" s="197"/>
      <c r="CG536" s="197"/>
      <c r="CH536" s="197"/>
      <c r="CI536" s="207">
        <v>8</v>
      </c>
      <c r="CJ536" s="207">
        <v>8</v>
      </c>
      <c r="CK536" s="207">
        <v>0</v>
      </c>
    </row>
    <row r="537" spans="1:89" x14ac:dyDescent="0.2">
      <c r="A537" s="196">
        <v>543</v>
      </c>
      <c r="B537" s="197">
        <v>543</v>
      </c>
      <c r="C537" s="197" t="s">
        <v>1682</v>
      </c>
      <c r="D537" s="202" t="s">
        <v>1376</v>
      </c>
      <c r="E537" s="197">
        <v>5</v>
      </c>
      <c r="F537" s="199" t="s">
        <v>110</v>
      </c>
      <c r="G537" s="199" t="s">
        <v>111</v>
      </c>
      <c r="H537" s="197" t="s">
        <v>1798</v>
      </c>
      <c r="I537" s="200" t="s">
        <v>139</v>
      </c>
      <c r="J537" s="200" t="s">
        <v>93</v>
      </c>
      <c r="K537" s="200" t="s">
        <v>337</v>
      </c>
      <c r="L537" s="200" t="s">
        <v>337</v>
      </c>
      <c r="M537" s="200" t="s">
        <v>337</v>
      </c>
      <c r="N537" s="200" t="s">
        <v>337</v>
      </c>
      <c r="O537" s="200" t="s">
        <v>337</v>
      </c>
      <c r="P537" s="201">
        <v>44921</v>
      </c>
      <c r="Q537" s="201" t="s">
        <v>88</v>
      </c>
      <c r="R537" s="197" t="s">
        <v>1683</v>
      </c>
      <c r="S537" s="202">
        <v>5</v>
      </c>
      <c r="T537" s="197" t="s">
        <v>90</v>
      </c>
      <c r="U537" s="197">
        <v>116</v>
      </c>
      <c r="V537" s="197">
        <v>21</v>
      </c>
      <c r="W537" s="197">
        <v>15.6</v>
      </c>
      <c r="X537" s="197"/>
      <c r="Y537" s="197"/>
      <c r="Z537" s="203">
        <v>0.88124999999999998</v>
      </c>
      <c r="AA537" s="203">
        <v>0.33819444444444446</v>
      </c>
      <c r="AB537" s="204">
        <v>647.5</v>
      </c>
      <c r="AC537" s="197">
        <v>631</v>
      </c>
      <c r="AD537" s="197">
        <v>97</v>
      </c>
      <c r="AE537" s="197">
        <v>16.5</v>
      </c>
      <c r="AF537" s="197"/>
      <c r="AG537" s="197">
        <v>10</v>
      </c>
      <c r="AH537" s="197">
        <v>150.5</v>
      </c>
      <c r="AI537" s="197">
        <v>4</v>
      </c>
      <c r="AJ537" s="197">
        <v>2.6</v>
      </c>
      <c r="AK537" s="197">
        <v>61.8</v>
      </c>
      <c r="AL537" s="197">
        <v>12.1</v>
      </c>
      <c r="AM537" s="197">
        <v>23.5</v>
      </c>
      <c r="AN537" s="197">
        <v>53</v>
      </c>
      <c r="AO537" s="197">
        <v>23</v>
      </c>
      <c r="AP537" s="197">
        <v>2.1</v>
      </c>
      <c r="AQ537" s="197">
        <v>98</v>
      </c>
      <c r="AR537" s="197">
        <v>9.3000000000000007</v>
      </c>
      <c r="AS537" s="197"/>
      <c r="AT537" s="197"/>
      <c r="AU537" s="197"/>
      <c r="AV537" s="197"/>
      <c r="AW537" s="197">
        <v>63</v>
      </c>
      <c r="AX537" s="197">
        <v>5.9</v>
      </c>
      <c r="AY537" s="197">
        <v>2</v>
      </c>
      <c r="AZ537" s="197">
        <v>5</v>
      </c>
      <c r="BA537" s="197">
        <v>1</v>
      </c>
      <c r="BB537" s="197">
        <v>7</v>
      </c>
      <c r="BC537" s="197">
        <v>41</v>
      </c>
      <c r="BD537" s="197">
        <v>54</v>
      </c>
      <c r="BE537" s="197">
        <v>10.8</v>
      </c>
      <c r="BF537" s="197">
        <v>12.5</v>
      </c>
      <c r="BG537" s="197">
        <v>5.0999999999999996</v>
      </c>
      <c r="BH537" s="197">
        <v>7.7</v>
      </c>
      <c r="BI537" s="197">
        <v>4.3</v>
      </c>
      <c r="BJ537" s="197">
        <v>6.7</v>
      </c>
      <c r="BK537" s="197">
        <v>2.6</v>
      </c>
      <c r="BL537" s="197">
        <v>3.8</v>
      </c>
      <c r="BM537" s="197">
        <v>19</v>
      </c>
      <c r="BN537" s="197">
        <v>1.8</v>
      </c>
      <c r="BO537" s="197">
        <v>91</v>
      </c>
      <c r="BP537" s="197">
        <v>97.1</v>
      </c>
      <c r="BQ537" s="197">
        <v>0</v>
      </c>
      <c r="BR537" s="197">
        <v>89</v>
      </c>
      <c r="BS537" s="197">
        <v>128</v>
      </c>
      <c r="BT537" s="197">
        <v>60</v>
      </c>
      <c r="BU537" s="197">
        <v>83.9</v>
      </c>
      <c r="BV537" s="197">
        <v>2.2999999999999998</v>
      </c>
      <c r="BW537" s="197">
        <v>6.9</v>
      </c>
      <c r="BX537" s="197">
        <v>3.8</v>
      </c>
      <c r="BY537" s="197">
        <v>99.2</v>
      </c>
      <c r="BZ537" s="197">
        <v>99.6</v>
      </c>
      <c r="CA537" s="197">
        <v>100</v>
      </c>
      <c r="CB537" s="197">
        <v>99.2</v>
      </c>
      <c r="CC537" s="197"/>
      <c r="CD537" s="197"/>
      <c r="CE537" s="197"/>
      <c r="CF537" s="197"/>
      <c r="CG537" s="197"/>
      <c r="CH537" s="197"/>
      <c r="CI537" s="207">
        <v>10</v>
      </c>
      <c r="CJ537" s="207">
        <v>10</v>
      </c>
      <c r="CK537" s="207">
        <v>0</v>
      </c>
    </row>
    <row r="538" spans="1:89" x14ac:dyDescent="0.2">
      <c r="A538" s="196">
        <v>544</v>
      </c>
      <c r="B538" s="197">
        <v>544</v>
      </c>
      <c r="C538" s="197" t="s">
        <v>1590</v>
      </c>
      <c r="D538" s="202" t="s">
        <v>1591</v>
      </c>
      <c r="E538" s="197">
        <v>5</v>
      </c>
      <c r="F538" s="199" t="s">
        <v>110</v>
      </c>
      <c r="G538" s="199" t="s">
        <v>111</v>
      </c>
      <c r="H538" s="197"/>
      <c r="I538" s="200" t="s">
        <v>93</v>
      </c>
      <c r="J538" s="200" t="s">
        <v>337</v>
      </c>
      <c r="K538" s="200" t="s">
        <v>337</v>
      </c>
      <c r="L538" s="200" t="s">
        <v>337</v>
      </c>
      <c r="M538" s="200" t="s">
        <v>337</v>
      </c>
      <c r="N538" s="200" t="s">
        <v>337</v>
      </c>
      <c r="O538" s="200" t="s">
        <v>337</v>
      </c>
      <c r="P538" s="201">
        <v>44922</v>
      </c>
      <c r="Q538" s="201" t="s">
        <v>88</v>
      </c>
      <c r="R538" s="198" t="s">
        <v>1592</v>
      </c>
      <c r="S538" s="202">
        <v>5</v>
      </c>
      <c r="T538" s="197" t="s">
        <v>98</v>
      </c>
      <c r="U538" s="197">
        <v>116</v>
      </c>
      <c r="V538" s="197">
        <v>24</v>
      </c>
      <c r="W538" s="197">
        <v>17.8</v>
      </c>
      <c r="X538" s="197"/>
      <c r="Y538" s="197"/>
      <c r="Z538" s="203">
        <v>0.86458333333333337</v>
      </c>
      <c r="AA538" s="203">
        <v>0.34583333333333338</v>
      </c>
      <c r="AB538" s="204">
        <v>682</v>
      </c>
      <c r="AC538" s="197">
        <v>596.5</v>
      </c>
      <c r="AD538" s="197">
        <v>87</v>
      </c>
      <c r="AE538" s="197">
        <v>85.5</v>
      </c>
      <c r="AF538" s="197"/>
      <c r="AG538" s="197">
        <v>10.7</v>
      </c>
      <c r="AH538" s="197">
        <v>154</v>
      </c>
      <c r="AI538" s="197">
        <v>13.9</v>
      </c>
      <c r="AJ538" s="197">
        <v>4</v>
      </c>
      <c r="AK538" s="197">
        <v>50.5</v>
      </c>
      <c r="AL538" s="197">
        <v>20.3</v>
      </c>
      <c r="AM538" s="197">
        <v>25.1</v>
      </c>
      <c r="AN538" s="197">
        <v>66</v>
      </c>
      <c r="AO538" s="197">
        <v>29</v>
      </c>
      <c r="AP538" s="197">
        <v>2.6</v>
      </c>
      <c r="AQ538" s="197">
        <v>51</v>
      </c>
      <c r="AR538" s="197">
        <v>5.0999999999999996</v>
      </c>
      <c r="AS538" s="197"/>
      <c r="AT538" s="197"/>
      <c r="AU538" s="197"/>
      <c r="AV538" s="197"/>
      <c r="AW538" s="197">
        <v>34</v>
      </c>
      <c r="AX538" s="197">
        <v>3.3</v>
      </c>
      <c r="AY538" s="197">
        <v>0.5</v>
      </c>
      <c r="AZ538" s="197">
        <v>1</v>
      </c>
      <c r="BA538" s="197">
        <v>1</v>
      </c>
      <c r="BB538" s="197">
        <v>4</v>
      </c>
      <c r="BC538" s="197">
        <v>15</v>
      </c>
      <c r="BD538" s="197">
        <v>21</v>
      </c>
      <c r="BE538" s="197">
        <v>13.2</v>
      </c>
      <c r="BF538" s="197">
        <v>22.1</v>
      </c>
      <c r="BG538" s="197">
        <v>2.1</v>
      </c>
      <c r="BH538" s="197">
        <v>6.4</v>
      </c>
      <c r="BI538" s="197">
        <v>0.7</v>
      </c>
      <c r="BJ538" s="197">
        <v>3.1</v>
      </c>
      <c r="BK538" s="197">
        <v>0.7</v>
      </c>
      <c r="BL538" s="197">
        <v>3.1</v>
      </c>
      <c r="BM538" s="197">
        <v>124</v>
      </c>
      <c r="BN538" s="197">
        <v>12.5</v>
      </c>
      <c r="BO538" s="197">
        <v>66</v>
      </c>
      <c r="BP538" s="197">
        <v>96.1</v>
      </c>
      <c r="BQ538" s="197">
        <v>3.9</v>
      </c>
      <c r="BR538" s="197">
        <v>87</v>
      </c>
      <c r="BS538" s="197">
        <v>122</v>
      </c>
      <c r="BT538" s="197">
        <v>48</v>
      </c>
      <c r="BU538" s="197">
        <v>27.7</v>
      </c>
      <c r="BV538" s="197">
        <v>71.900000000000006</v>
      </c>
      <c r="BW538" s="197">
        <v>19</v>
      </c>
      <c r="BX538" s="197">
        <v>4.5999999999999996</v>
      </c>
      <c r="BY538" s="197">
        <v>75.599999999999994</v>
      </c>
      <c r="BZ538" s="197">
        <v>85.4</v>
      </c>
      <c r="CA538" s="197">
        <v>75.599999999999994</v>
      </c>
      <c r="CB538" s="197">
        <v>100</v>
      </c>
      <c r="CC538" s="197"/>
      <c r="CD538" s="197"/>
      <c r="CE538" s="197"/>
      <c r="CF538" s="197"/>
      <c r="CG538" s="197"/>
      <c r="CH538" s="197"/>
      <c r="CI538" s="207">
        <v>10</v>
      </c>
      <c r="CJ538" s="207">
        <v>10</v>
      </c>
      <c r="CK538" s="207">
        <v>0</v>
      </c>
    </row>
    <row r="539" spans="1:89" x14ac:dyDescent="0.2">
      <c r="A539" s="196">
        <v>545</v>
      </c>
      <c r="B539" s="197">
        <v>545</v>
      </c>
      <c r="C539" s="197" t="s">
        <v>1593</v>
      </c>
      <c r="D539" s="202" t="s">
        <v>1594</v>
      </c>
      <c r="E539" s="197">
        <v>6</v>
      </c>
      <c r="F539" s="199" t="s">
        <v>110</v>
      </c>
      <c r="G539" s="199" t="s">
        <v>111</v>
      </c>
      <c r="H539" s="197"/>
      <c r="I539" s="200" t="s">
        <v>1752</v>
      </c>
      <c r="J539" s="200" t="s">
        <v>87</v>
      </c>
      <c r="K539" s="200" t="s">
        <v>93</v>
      </c>
      <c r="L539" s="200" t="s">
        <v>95</v>
      </c>
      <c r="M539" s="200" t="s">
        <v>337</v>
      </c>
      <c r="N539" s="200" t="s">
        <v>337</v>
      </c>
      <c r="O539" s="200" t="s">
        <v>337</v>
      </c>
      <c r="P539" s="201">
        <v>44928</v>
      </c>
      <c r="Q539" s="201" t="s">
        <v>88</v>
      </c>
      <c r="R539" s="198" t="s">
        <v>1595</v>
      </c>
      <c r="S539" s="202">
        <v>6</v>
      </c>
      <c r="T539" s="197" t="s">
        <v>98</v>
      </c>
      <c r="U539" s="197">
        <v>115</v>
      </c>
      <c r="V539" s="197">
        <v>20</v>
      </c>
      <c r="W539" s="197">
        <v>15.1</v>
      </c>
      <c r="X539" s="197"/>
      <c r="Y539" s="197"/>
      <c r="Z539" s="203">
        <v>0.875</v>
      </c>
      <c r="AA539" s="203">
        <v>0.31111111111111112</v>
      </c>
      <c r="AB539" s="204">
        <v>614</v>
      </c>
      <c r="AC539" s="197">
        <v>584.5</v>
      </c>
      <c r="AD539" s="197">
        <v>95</v>
      </c>
      <c r="AE539" s="197">
        <v>29.5</v>
      </c>
      <c r="AF539" s="197"/>
      <c r="AG539" s="197">
        <v>13.8</v>
      </c>
      <c r="AH539" s="197">
        <v>82</v>
      </c>
      <c r="AI539" s="197">
        <v>6.9</v>
      </c>
      <c r="AJ539" s="197">
        <v>6.4</v>
      </c>
      <c r="AK539" s="197">
        <v>46.4</v>
      </c>
      <c r="AL539" s="197">
        <v>18.399999999999999</v>
      </c>
      <c r="AM539" s="197">
        <v>28.8</v>
      </c>
      <c r="AN539" s="197">
        <v>121</v>
      </c>
      <c r="AO539" s="197">
        <v>19</v>
      </c>
      <c r="AP539" s="197">
        <v>1.9</v>
      </c>
      <c r="AQ539" s="197">
        <v>156</v>
      </c>
      <c r="AR539" s="197">
        <v>16</v>
      </c>
      <c r="AS539" s="197"/>
      <c r="AT539" s="197"/>
      <c r="AU539" s="197"/>
      <c r="AV539" s="197"/>
      <c r="AW539" s="197">
        <v>5</v>
      </c>
      <c r="AX539" s="197">
        <v>0.5</v>
      </c>
      <c r="AY539" s="197">
        <v>0.3</v>
      </c>
      <c r="AZ539" s="197">
        <v>21</v>
      </c>
      <c r="BA539" s="197">
        <v>2</v>
      </c>
      <c r="BB539" s="197">
        <v>6</v>
      </c>
      <c r="BC539" s="197">
        <v>107</v>
      </c>
      <c r="BD539" s="197">
        <v>136</v>
      </c>
      <c r="BE539" s="197">
        <v>12.8</v>
      </c>
      <c r="BF539" s="197">
        <v>27.2</v>
      </c>
      <c r="BG539" s="197">
        <v>14</v>
      </c>
      <c r="BH539" s="197">
        <v>11</v>
      </c>
      <c r="BI539" s="197">
        <v>15.1</v>
      </c>
      <c r="BJ539" s="197">
        <v>13.4</v>
      </c>
      <c r="BK539" s="197">
        <v>14.3</v>
      </c>
      <c r="BL539" s="197">
        <v>11.3</v>
      </c>
      <c r="BM539" s="197">
        <v>67</v>
      </c>
      <c r="BN539" s="197">
        <v>6.9</v>
      </c>
      <c r="BO539" s="197">
        <v>89</v>
      </c>
      <c r="BP539" s="197">
        <v>96.9</v>
      </c>
      <c r="BQ539" s="197">
        <v>0</v>
      </c>
      <c r="BR539" s="197">
        <v>92</v>
      </c>
      <c r="BS539" s="197">
        <v>139</v>
      </c>
      <c r="BT539" s="197">
        <v>68</v>
      </c>
      <c r="BU539" s="197">
        <v>289.5</v>
      </c>
      <c r="BV539" s="197">
        <v>7.7</v>
      </c>
      <c r="BW539" s="197">
        <v>21</v>
      </c>
      <c r="BX539" s="197">
        <v>4</v>
      </c>
      <c r="BY539" s="197">
        <v>99.2</v>
      </c>
      <c r="BZ539" s="197">
        <v>99.8</v>
      </c>
      <c r="CA539" s="197">
        <v>99.2</v>
      </c>
      <c r="CB539" s="197">
        <v>100</v>
      </c>
      <c r="CC539" s="197"/>
      <c r="CD539" s="197"/>
      <c r="CE539" s="197"/>
      <c r="CF539" s="197"/>
      <c r="CG539" s="197"/>
      <c r="CH539" s="197" t="s">
        <v>1763</v>
      </c>
      <c r="CI539" s="207">
        <v>10</v>
      </c>
      <c r="CJ539" s="207">
        <v>10</v>
      </c>
      <c r="CK539" s="207">
        <v>0</v>
      </c>
    </row>
    <row r="540" spans="1:89" x14ac:dyDescent="0.2">
      <c r="A540" s="196">
        <v>546</v>
      </c>
      <c r="B540" s="197">
        <v>546</v>
      </c>
      <c r="C540" s="197" t="s">
        <v>1599</v>
      </c>
      <c r="D540" s="202" t="s">
        <v>1600</v>
      </c>
      <c r="E540" s="197">
        <v>5</v>
      </c>
      <c r="F540" s="199" t="s">
        <v>110</v>
      </c>
      <c r="G540" s="199" t="s">
        <v>111</v>
      </c>
      <c r="H540" s="197"/>
      <c r="I540" s="200" t="s">
        <v>93</v>
      </c>
      <c r="J540" s="200" t="s">
        <v>337</v>
      </c>
      <c r="K540" s="200" t="s">
        <v>337</v>
      </c>
      <c r="L540" s="200" t="s">
        <v>337</v>
      </c>
      <c r="M540" s="200" t="s">
        <v>337</v>
      </c>
      <c r="N540" s="200" t="s">
        <v>337</v>
      </c>
      <c r="O540" s="200" t="s">
        <v>337</v>
      </c>
      <c r="P540" s="201">
        <v>44930</v>
      </c>
      <c r="Q540" s="201" t="s">
        <v>88</v>
      </c>
      <c r="R540" s="198" t="s">
        <v>1601</v>
      </c>
      <c r="S540" s="202">
        <v>5</v>
      </c>
      <c r="T540" s="197" t="s">
        <v>90</v>
      </c>
      <c r="U540" s="197">
        <v>120</v>
      </c>
      <c r="V540" s="197">
        <v>22</v>
      </c>
      <c r="W540" s="197">
        <v>15.3</v>
      </c>
      <c r="X540" s="197"/>
      <c r="Y540" s="197"/>
      <c r="Z540" s="203">
        <v>0.81180555555555556</v>
      </c>
      <c r="AA540" s="203">
        <v>0.29791666666666666</v>
      </c>
      <c r="AB540" s="204">
        <v>684</v>
      </c>
      <c r="AC540" s="197">
        <v>499</v>
      </c>
      <c r="AD540" s="197">
        <v>73</v>
      </c>
      <c r="AE540" s="197">
        <v>185</v>
      </c>
      <c r="AF540" s="197"/>
      <c r="AG540" s="197">
        <v>15</v>
      </c>
      <c r="AH540" s="197">
        <v>287</v>
      </c>
      <c r="AI540" s="197">
        <v>28.6</v>
      </c>
      <c r="AJ540" s="197">
        <v>8.4</v>
      </c>
      <c r="AK540" s="197">
        <v>50.1</v>
      </c>
      <c r="AL540" s="197">
        <v>21</v>
      </c>
      <c r="AM540" s="197">
        <v>20.399999999999999</v>
      </c>
      <c r="AN540" s="197">
        <v>81</v>
      </c>
      <c r="AO540" s="197">
        <v>21</v>
      </c>
      <c r="AP540" s="197">
        <v>1.8</v>
      </c>
      <c r="AQ540" s="197">
        <v>143</v>
      </c>
      <c r="AR540" s="197">
        <v>17.2</v>
      </c>
      <c r="AS540" s="197"/>
      <c r="AT540" s="197"/>
      <c r="AU540" s="197"/>
      <c r="AV540" s="197"/>
      <c r="AW540" s="197">
        <v>44</v>
      </c>
      <c r="AX540" s="197">
        <v>4.9000000000000004</v>
      </c>
      <c r="AY540" s="197">
        <v>1.3</v>
      </c>
      <c r="AZ540" s="197">
        <v>8</v>
      </c>
      <c r="BA540" s="197">
        <v>0</v>
      </c>
      <c r="BB540" s="197">
        <v>4</v>
      </c>
      <c r="BC540" s="197">
        <v>39</v>
      </c>
      <c r="BD540" s="197">
        <v>51</v>
      </c>
      <c r="BE540" s="197">
        <v>11.9</v>
      </c>
      <c r="BF540" s="197">
        <v>24.5</v>
      </c>
      <c r="BG540" s="197">
        <v>6.1</v>
      </c>
      <c r="BH540" s="197">
        <v>12.9</v>
      </c>
      <c r="BI540" s="197">
        <v>4.4000000000000004</v>
      </c>
      <c r="BJ540" s="197">
        <v>9.3000000000000007</v>
      </c>
      <c r="BK540" s="197">
        <v>4</v>
      </c>
      <c r="BL540" s="197">
        <v>6.7</v>
      </c>
      <c r="BM540" s="197">
        <v>10</v>
      </c>
      <c r="BN540" s="197">
        <v>1.2</v>
      </c>
      <c r="BO540" s="197">
        <v>85</v>
      </c>
      <c r="BP540" s="197">
        <v>97.5</v>
      </c>
      <c r="BQ540" s="197">
        <v>0.1</v>
      </c>
      <c r="BR540" s="197">
        <v>86</v>
      </c>
      <c r="BS540" s="197">
        <v>116</v>
      </c>
      <c r="BT540" s="197">
        <v>63</v>
      </c>
      <c r="BU540" s="197">
        <v>197.4</v>
      </c>
      <c r="BV540" s="197">
        <v>6.5</v>
      </c>
      <c r="BW540" s="197">
        <v>4.7</v>
      </c>
      <c r="BX540" s="197">
        <v>4.0999999999999996</v>
      </c>
      <c r="BY540" s="197">
        <v>99.8</v>
      </c>
      <c r="BZ540" s="197">
        <v>99.8</v>
      </c>
      <c r="CA540" s="197">
        <v>100</v>
      </c>
      <c r="CB540" s="197">
        <v>100</v>
      </c>
      <c r="CC540" s="197"/>
      <c r="CD540" s="197"/>
      <c r="CE540" s="197"/>
      <c r="CF540" s="197"/>
      <c r="CG540" s="197"/>
      <c r="CH540" s="197"/>
      <c r="CI540" s="207">
        <v>8</v>
      </c>
      <c r="CJ540" s="207">
        <v>8</v>
      </c>
      <c r="CK540" s="207">
        <v>3</v>
      </c>
    </row>
    <row r="541" spans="1:89" x14ac:dyDescent="0.2">
      <c r="A541" s="196">
        <v>547</v>
      </c>
      <c r="B541" s="197">
        <v>547</v>
      </c>
      <c r="C541" s="197" t="s">
        <v>1596</v>
      </c>
      <c r="D541" s="202" t="s">
        <v>1597</v>
      </c>
      <c r="E541" s="197">
        <v>6</v>
      </c>
      <c r="F541" s="199" t="s">
        <v>110</v>
      </c>
      <c r="G541" s="199" t="s">
        <v>111</v>
      </c>
      <c r="H541" s="197"/>
      <c r="I541" s="200" t="s">
        <v>93</v>
      </c>
      <c r="J541" s="200" t="s">
        <v>87</v>
      </c>
      <c r="K541" s="200" t="s">
        <v>337</v>
      </c>
      <c r="L541" s="200" t="s">
        <v>337</v>
      </c>
      <c r="M541" s="200" t="s">
        <v>337</v>
      </c>
      <c r="N541" s="200" t="s">
        <v>337</v>
      </c>
      <c r="O541" s="200" t="s">
        <v>337</v>
      </c>
      <c r="P541" s="201">
        <v>44930</v>
      </c>
      <c r="Q541" s="201" t="s">
        <v>88</v>
      </c>
      <c r="R541" s="198" t="s">
        <v>1598</v>
      </c>
      <c r="S541" s="202">
        <v>6</v>
      </c>
      <c r="T541" s="197" t="s">
        <v>90</v>
      </c>
      <c r="U541" s="197">
        <v>120</v>
      </c>
      <c r="V541" s="197">
        <v>20</v>
      </c>
      <c r="W541" s="197">
        <v>13.9</v>
      </c>
      <c r="X541" s="197"/>
      <c r="Y541" s="197"/>
      <c r="Z541" s="203">
        <v>0.83680555555555547</v>
      </c>
      <c r="AA541" s="203">
        <v>0.27986111111111112</v>
      </c>
      <c r="AB541" s="204">
        <v>638</v>
      </c>
      <c r="AC541" s="197">
        <v>616.5</v>
      </c>
      <c r="AD541" s="197">
        <v>97</v>
      </c>
      <c r="AE541" s="197">
        <v>21.5</v>
      </c>
      <c r="AF541" s="197"/>
      <c r="AG541" s="197">
        <v>0</v>
      </c>
      <c r="AH541" s="197">
        <v>60.5</v>
      </c>
      <c r="AI541" s="197">
        <v>3.4</v>
      </c>
      <c r="AJ541" s="197">
        <v>8.4</v>
      </c>
      <c r="AK541" s="197">
        <v>45.9</v>
      </c>
      <c r="AL541" s="197">
        <v>19.5</v>
      </c>
      <c r="AM541" s="197">
        <v>26.1</v>
      </c>
      <c r="AN541" s="197">
        <v>58</v>
      </c>
      <c r="AO541" s="197">
        <v>18</v>
      </c>
      <c r="AP541" s="197">
        <v>1.7</v>
      </c>
      <c r="AQ541" s="197">
        <v>156</v>
      </c>
      <c r="AR541" s="197">
        <v>15.2</v>
      </c>
      <c r="AS541" s="197"/>
      <c r="AT541" s="197"/>
      <c r="AU541" s="197"/>
      <c r="AV541" s="197"/>
      <c r="AW541" s="197">
        <v>79</v>
      </c>
      <c r="AX541" s="197">
        <v>7.7</v>
      </c>
      <c r="AY541" s="197">
        <v>4.0999999999999996</v>
      </c>
      <c r="AZ541" s="197">
        <v>0</v>
      </c>
      <c r="BA541" s="197">
        <v>0</v>
      </c>
      <c r="BB541" s="197">
        <v>8</v>
      </c>
      <c r="BC541" s="197">
        <v>36</v>
      </c>
      <c r="BD541" s="197">
        <v>44</v>
      </c>
      <c r="BE541" s="197">
        <v>12.3</v>
      </c>
      <c r="BF541" s="197">
        <v>12.9</v>
      </c>
      <c r="BG541" s="197">
        <v>4.3</v>
      </c>
      <c r="BH541" s="197">
        <v>7.5</v>
      </c>
      <c r="BI541" s="197">
        <v>3.2</v>
      </c>
      <c r="BJ541" s="197">
        <v>3.4</v>
      </c>
      <c r="BK541" s="197">
        <v>7.7</v>
      </c>
      <c r="BL541" s="197">
        <v>3.7</v>
      </c>
      <c r="BM541" s="197">
        <v>2</v>
      </c>
      <c r="BN541" s="197">
        <v>0.2</v>
      </c>
      <c r="BO541" s="197">
        <v>74</v>
      </c>
      <c r="BP541" s="197">
        <v>96.6</v>
      </c>
      <c r="BQ541" s="197">
        <v>0.1</v>
      </c>
      <c r="BR541" s="197">
        <v>75</v>
      </c>
      <c r="BS541" s="197">
        <v>123</v>
      </c>
      <c r="BT541" s="197">
        <v>57</v>
      </c>
      <c r="BU541" s="197">
        <v>234.7</v>
      </c>
      <c r="BV541" s="197">
        <v>7.1</v>
      </c>
      <c r="BW541" s="197">
        <v>6.2</v>
      </c>
      <c r="BX541" s="197">
        <v>3.5</v>
      </c>
      <c r="BY541" s="197">
        <v>94.1</v>
      </c>
      <c r="BZ541" s="197">
        <v>99.5</v>
      </c>
      <c r="CA541" s="197">
        <v>94.1</v>
      </c>
      <c r="CB541" s="197">
        <v>100</v>
      </c>
      <c r="CC541" s="197"/>
      <c r="CD541" s="197"/>
      <c r="CE541" s="197"/>
      <c r="CF541" s="197"/>
      <c r="CG541" s="197"/>
      <c r="CH541" s="197"/>
      <c r="CI541" s="207">
        <v>10</v>
      </c>
      <c r="CJ541" s="207">
        <v>10</v>
      </c>
      <c r="CK541" s="207">
        <v>3</v>
      </c>
    </row>
    <row r="542" spans="1:89" x14ac:dyDescent="0.2">
      <c r="A542" s="196">
        <v>548</v>
      </c>
      <c r="B542" s="197">
        <v>548</v>
      </c>
      <c r="C542" s="197" t="s">
        <v>1602</v>
      </c>
      <c r="D542" s="202" t="s">
        <v>1603</v>
      </c>
      <c r="E542" s="197">
        <v>8</v>
      </c>
      <c r="F542" s="199" t="s">
        <v>110</v>
      </c>
      <c r="G542" s="199" t="s">
        <v>111</v>
      </c>
      <c r="H542" s="197" t="s">
        <v>1782</v>
      </c>
      <c r="I542" s="200" t="s">
        <v>93</v>
      </c>
      <c r="J542" s="200" t="s">
        <v>87</v>
      </c>
      <c r="K542" s="200" t="s">
        <v>337</v>
      </c>
      <c r="L542" s="200" t="s">
        <v>337</v>
      </c>
      <c r="M542" s="200" t="s">
        <v>337</v>
      </c>
      <c r="N542" s="200" t="s">
        <v>337</v>
      </c>
      <c r="O542" s="200" t="s">
        <v>337</v>
      </c>
      <c r="P542" s="201">
        <v>44931</v>
      </c>
      <c r="Q542" s="201" t="s">
        <v>88</v>
      </c>
      <c r="R542" s="198" t="s">
        <v>1604</v>
      </c>
      <c r="S542" s="202">
        <v>8</v>
      </c>
      <c r="T542" s="197" t="s">
        <v>90</v>
      </c>
      <c r="U542" s="197">
        <v>129</v>
      </c>
      <c r="V542" s="197"/>
      <c r="W542" s="197"/>
      <c r="X542" s="197"/>
      <c r="Y542" s="197"/>
      <c r="Z542" s="203">
        <v>0.84097222222222223</v>
      </c>
      <c r="AA542" s="203">
        <v>0.29305555555555557</v>
      </c>
      <c r="AB542" s="204">
        <v>651</v>
      </c>
      <c r="AC542" s="197">
        <v>629.5</v>
      </c>
      <c r="AD542" s="197">
        <v>97</v>
      </c>
      <c r="AE542" s="197">
        <v>21.5</v>
      </c>
      <c r="AF542" s="197"/>
      <c r="AG542" s="197">
        <v>0</v>
      </c>
      <c r="AH542" s="197">
        <v>126</v>
      </c>
      <c r="AI542" s="197">
        <v>3.3</v>
      </c>
      <c r="AJ542" s="197">
        <v>7.1</v>
      </c>
      <c r="AK542" s="197">
        <v>43.9</v>
      </c>
      <c r="AL542" s="197">
        <v>20.7</v>
      </c>
      <c r="AM542" s="197">
        <v>28.4</v>
      </c>
      <c r="AN542" s="197">
        <v>76</v>
      </c>
      <c r="AO542" s="197">
        <v>21</v>
      </c>
      <c r="AP542" s="197">
        <v>1.9</v>
      </c>
      <c r="AQ542" s="197">
        <v>113</v>
      </c>
      <c r="AR542" s="197">
        <v>10.8</v>
      </c>
      <c r="AS542" s="197"/>
      <c r="AT542" s="197"/>
      <c r="AU542" s="197"/>
      <c r="AV542" s="197"/>
      <c r="AW542" s="197">
        <v>104</v>
      </c>
      <c r="AX542" s="197">
        <v>9.8000000000000007</v>
      </c>
      <c r="AY542" s="197">
        <v>2.8</v>
      </c>
      <c r="AZ542" s="197">
        <v>4</v>
      </c>
      <c r="BA542" s="197">
        <v>6</v>
      </c>
      <c r="BB542" s="197">
        <v>3</v>
      </c>
      <c r="BC542" s="197">
        <v>38</v>
      </c>
      <c r="BD542" s="197">
        <v>51</v>
      </c>
      <c r="BE542" s="197">
        <v>13.9</v>
      </c>
      <c r="BF542" s="197">
        <v>18.7</v>
      </c>
      <c r="BG542" s="197">
        <v>4.9000000000000004</v>
      </c>
      <c r="BH542" s="197">
        <v>8.4</v>
      </c>
      <c r="BI542" s="197">
        <v>3.5</v>
      </c>
      <c r="BJ542" s="197">
        <v>5.2</v>
      </c>
      <c r="BK542" s="197">
        <v>4.2</v>
      </c>
      <c r="BL542" s="197">
        <v>4.3</v>
      </c>
      <c r="BM542" s="197">
        <v>13</v>
      </c>
      <c r="BN542" s="197">
        <v>1.2</v>
      </c>
      <c r="BO542" s="197">
        <v>77</v>
      </c>
      <c r="BP542" s="197">
        <v>97</v>
      </c>
      <c r="BQ542" s="197">
        <v>0.1</v>
      </c>
      <c r="BR542" s="197">
        <v>70</v>
      </c>
      <c r="BS542" s="197">
        <v>129</v>
      </c>
      <c r="BT542" s="197">
        <v>26</v>
      </c>
      <c r="BU542" s="197">
        <v>150.5</v>
      </c>
      <c r="BV542" s="197">
        <v>22</v>
      </c>
      <c r="BW542" s="197">
        <v>10.6</v>
      </c>
      <c r="BX542" s="197">
        <v>3.8</v>
      </c>
      <c r="BY542" s="197">
        <v>97.8</v>
      </c>
      <c r="BZ542" s="197">
        <v>98.8</v>
      </c>
      <c r="CA542" s="197">
        <v>97.8</v>
      </c>
      <c r="CB542" s="197">
        <v>100</v>
      </c>
      <c r="CC542" s="197"/>
      <c r="CD542" s="197"/>
      <c r="CE542" s="197"/>
      <c r="CF542" s="197"/>
      <c r="CG542" s="197"/>
      <c r="CH542" s="197"/>
      <c r="CI542" s="213">
        <v>10</v>
      </c>
      <c r="CJ542" s="213">
        <v>10</v>
      </c>
      <c r="CK542" s="213">
        <v>0</v>
      </c>
    </row>
    <row r="543" spans="1:89" x14ac:dyDescent="0.2">
      <c r="A543" s="196">
        <v>549</v>
      </c>
      <c r="B543" s="197">
        <v>549</v>
      </c>
      <c r="C543" s="197" t="s">
        <v>1605</v>
      </c>
      <c r="D543" s="202" t="s">
        <v>1606</v>
      </c>
      <c r="E543" s="197">
        <v>5</v>
      </c>
      <c r="F543" s="199" t="s">
        <v>110</v>
      </c>
      <c r="G543" s="199" t="s">
        <v>111</v>
      </c>
      <c r="H543" s="197"/>
      <c r="I543" s="200" t="s">
        <v>95</v>
      </c>
      <c r="J543" s="200" t="s">
        <v>337</v>
      </c>
      <c r="K543" s="200" t="s">
        <v>337</v>
      </c>
      <c r="L543" s="200" t="s">
        <v>337</v>
      </c>
      <c r="M543" s="200" t="s">
        <v>337</v>
      </c>
      <c r="N543" s="200" t="s">
        <v>337</v>
      </c>
      <c r="O543" s="200" t="s">
        <v>337</v>
      </c>
      <c r="P543" s="201">
        <v>44935</v>
      </c>
      <c r="Q543" s="201" t="s">
        <v>88</v>
      </c>
      <c r="R543" s="198" t="s">
        <v>1607</v>
      </c>
      <c r="S543" s="202">
        <v>5</v>
      </c>
      <c r="T543" s="197" t="s">
        <v>98</v>
      </c>
      <c r="U543" s="197">
        <v>114</v>
      </c>
      <c r="V543" s="197">
        <v>18</v>
      </c>
      <c r="W543" s="197">
        <v>13.9</v>
      </c>
      <c r="X543" s="197"/>
      <c r="Y543" s="197"/>
      <c r="Z543" s="203">
        <v>0.87569444444444444</v>
      </c>
      <c r="AA543" s="203">
        <v>0.2902777777777778</v>
      </c>
      <c r="AB543" s="204">
        <v>597.9</v>
      </c>
      <c r="AC543" s="197">
        <v>542.5</v>
      </c>
      <c r="AD543" s="197">
        <v>91</v>
      </c>
      <c r="AE543" s="197">
        <v>55.4</v>
      </c>
      <c r="AF543" s="197"/>
      <c r="AG543" s="197">
        <v>14.9</v>
      </c>
      <c r="AH543" s="197">
        <v>165.4</v>
      </c>
      <c r="AI543" s="197">
        <v>9.3000000000000007</v>
      </c>
      <c r="AJ543" s="197">
        <v>4.5</v>
      </c>
      <c r="AK543" s="197">
        <v>47.6</v>
      </c>
      <c r="AL543" s="197">
        <v>23.6</v>
      </c>
      <c r="AM543" s="197">
        <v>24.3</v>
      </c>
      <c r="AN543" s="197">
        <v>105</v>
      </c>
      <c r="AO543" s="197">
        <v>54</v>
      </c>
      <c r="AP543" s="197">
        <v>5.4</v>
      </c>
      <c r="AQ543" s="197">
        <v>82</v>
      </c>
      <c r="AR543" s="197">
        <v>9.1</v>
      </c>
      <c r="AS543" s="197"/>
      <c r="AT543" s="197"/>
      <c r="AU543" s="197"/>
      <c r="AV543" s="197"/>
      <c r="AW543" s="197">
        <v>51</v>
      </c>
      <c r="AX543" s="197">
        <v>5.6</v>
      </c>
      <c r="AY543" s="197">
        <v>0.4</v>
      </c>
      <c r="AZ543" s="197">
        <v>0</v>
      </c>
      <c r="BA543" s="197">
        <v>0</v>
      </c>
      <c r="BB543" s="197">
        <v>1</v>
      </c>
      <c r="BC543" s="197">
        <v>50</v>
      </c>
      <c r="BD543" s="197">
        <v>51</v>
      </c>
      <c r="BE543" s="197">
        <v>21.2</v>
      </c>
      <c r="BF543" s="197">
        <v>32</v>
      </c>
      <c r="BG543" s="197">
        <v>5.6</v>
      </c>
      <c r="BH543" s="197">
        <v>16.8</v>
      </c>
      <c r="BI543" s="197">
        <v>2</v>
      </c>
      <c r="BJ543" s="197">
        <v>8</v>
      </c>
      <c r="BK543" s="197">
        <v>2.2000000000000002</v>
      </c>
      <c r="BL543" s="197">
        <v>5.0999999999999996</v>
      </c>
      <c r="BM543" s="197">
        <v>12</v>
      </c>
      <c r="BN543" s="197">
        <v>1.3</v>
      </c>
      <c r="BO543" s="197">
        <v>62</v>
      </c>
      <c r="BP543" s="197">
        <v>96</v>
      </c>
      <c r="BQ543" s="197">
        <v>0.1</v>
      </c>
      <c r="BR543" s="197">
        <v>89</v>
      </c>
      <c r="BS543" s="197">
        <v>140</v>
      </c>
      <c r="BT543" s="197">
        <v>59</v>
      </c>
      <c r="BU543" s="197">
        <v>25.4</v>
      </c>
      <c r="BV543" s="197">
        <v>36.6</v>
      </c>
      <c r="BW543" s="197">
        <v>14.9</v>
      </c>
      <c r="BX543" s="197">
        <v>3.2</v>
      </c>
      <c r="BY543" s="197">
        <v>99.8</v>
      </c>
      <c r="BZ543" s="197">
        <v>99.8</v>
      </c>
      <c r="CA543" s="197">
        <v>100</v>
      </c>
      <c r="CB543" s="197">
        <v>100</v>
      </c>
      <c r="CC543" s="197"/>
      <c r="CD543" s="197"/>
      <c r="CE543" s="197"/>
      <c r="CF543" s="197"/>
      <c r="CG543" s="197"/>
      <c r="CH543" s="197"/>
      <c r="CI543" s="207">
        <v>10</v>
      </c>
      <c r="CJ543" s="207">
        <v>10</v>
      </c>
      <c r="CK543" s="207">
        <v>0</v>
      </c>
    </row>
    <row r="544" spans="1:89" x14ac:dyDescent="0.2">
      <c r="A544" s="196">
        <v>550</v>
      </c>
      <c r="B544" s="197">
        <v>550</v>
      </c>
      <c r="C544" s="197" t="s">
        <v>1608</v>
      </c>
      <c r="D544" s="202" t="s">
        <v>1609</v>
      </c>
      <c r="E544" s="197">
        <v>10</v>
      </c>
      <c r="F544" s="199" t="s">
        <v>110</v>
      </c>
      <c r="G544" s="199" t="s">
        <v>111</v>
      </c>
      <c r="H544" s="197"/>
      <c r="I544" s="200" t="s">
        <v>94</v>
      </c>
      <c r="J544" s="200" t="s">
        <v>87</v>
      </c>
      <c r="K544" s="200" t="s">
        <v>96</v>
      </c>
      <c r="L544" s="200" t="s">
        <v>93</v>
      </c>
      <c r="M544" s="200" t="s">
        <v>337</v>
      </c>
      <c r="N544" s="200" t="s">
        <v>337</v>
      </c>
      <c r="O544" s="200" t="s">
        <v>337</v>
      </c>
      <c r="P544" s="201">
        <v>44936</v>
      </c>
      <c r="Q544" s="201" t="s">
        <v>88</v>
      </c>
      <c r="R544" s="198" t="s">
        <v>1610</v>
      </c>
      <c r="S544" s="202">
        <v>10</v>
      </c>
      <c r="T544" s="197" t="s">
        <v>98</v>
      </c>
      <c r="U544" s="197">
        <v>137</v>
      </c>
      <c r="V544" s="197">
        <v>29</v>
      </c>
      <c r="W544" s="197">
        <v>15.5</v>
      </c>
      <c r="X544" s="197"/>
      <c r="Y544" s="197"/>
      <c r="Z544" s="203">
        <v>0.9159722222222223</v>
      </c>
      <c r="AA544" s="203">
        <v>0.25138888888888888</v>
      </c>
      <c r="AB544" s="204">
        <v>482.4</v>
      </c>
      <c r="AC544" s="197">
        <v>419.5</v>
      </c>
      <c r="AD544" s="197">
        <v>87</v>
      </c>
      <c r="AE544" s="197">
        <v>62.9</v>
      </c>
      <c r="AF544" s="197"/>
      <c r="AG544" s="197">
        <v>27.5</v>
      </c>
      <c r="AH544" s="197">
        <v>107.5</v>
      </c>
      <c r="AI544" s="197">
        <v>13</v>
      </c>
      <c r="AJ544" s="197">
        <v>5.0999999999999996</v>
      </c>
      <c r="AK544" s="197">
        <v>48.9</v>
      </c>
      <c r="AL544" s="197">
        <v>28</v>
      </c>
      <c r="AM544" s="197">
        <v>18</v>
      </c>
      <c r="AN544" s="197">
        <v>56</v>
      </c>
      <c r="AO544" s="197">
        <v>22</v>
      </c>
      <c r="AP544" s="197">
        <v>2.7</v>
      </c>
      <c r="AQ544" s="197">
        <v>54</v>
      </c>
      <c r="AR544" s="197">
        <v>7.7</v>
      </c>
      <c r="AS544" s="197"/>
      <c r="AT544" s="197"/>
      <c r="AU544" s="197"/>
      <c r="AV544" s="197"/>
      <c r="AW544" s="197">
        <v>39</v>
      </c>
      <c r="AX544" s="197">
        <v>5.4</v>
      </c>
      <c r="AY544" s="197">
        <v>3.1</v>
      </c>
      <c r="AZ544" s="197">
        <v>0</v>
      </c>
      <c r="BA544" s="197">
        <v>0</v>
      </c>
      <c r="BB544" s="197">
        <v>3</v>
      </c>
      <c r="BC544" s="197">
        <v>15</v>
      </c>
      <c r="BD544" s="197">
        <v>18</v>
      </c>
      <c r="BE544" s="197">
        <v>11.9</v>
      </c>
      <c r="BF544" s="197">
        <v>22.4</v>
      </c>
      <c r="BG544" s="197">
        <v>2.6</v>
      </c>
      <c r="BH544" s="197">
        <v>3.2</v>
      </c>
      <c r="BI544" s="197">
        <v>2.4</v>
      </c>
      <c r="BJ544" s="197">
        <v>3.7</v>
      </c>
      <c r="BK544" s="197">
        <v>1.2</v>
      </c>
      <c r="BL544" s="197">
        <v>1.4</v>
      </c>
      <c r="BM544" s="197">
        <v>12</v>
      </c>
      <c r="BN544" s="197">
        <v>1.7</v>
      </c>
      <c r="BO544" s="197">
        <v>92</v>
      </c>
      <c r="BP544" s="197">
        <v>95.9</v>
      </c>
      <c r="BQ544" s="197">
        <v>0</v>
      </c>
      <c r="BR544" s="197">
        <v>81</v>
      </c>
      <c r="BS544" s="197">
        <v>125</v>
      </c>
      <c r="BT544" s="197">
        <v>54</v>
      </c>
      <c r="BU544" s="197">
        <v>99.1</v>
      </c>
      <c r="BV544" s="197">
        <v>42.1</v>
      </c>
      <c r="BW544" s="197">
        <v>12.9</v>
      </c>
      <c r="BX544" s="197">
        <v>3.3</v>
      </c>
      <c r="BY544" s="197">
        <v>100</v>
      </c>
      <c r="BZ544" s="197">
        <v>100</v>
      </c>
      <c r="CA544" s="197">
        <v>100</v>
      </c>
      <c r="CB544" s="197">
        <v>100</v>
      </c>
      <c r="CC544" s="197"/>
      <c r="CD544" s="197"/>
      <c r="CE544" s="197"/>
      <c r="CF544" s="197"/>
      <c r="CG544" s="197"/>
      <c r="CH544" s="197"/>
      <c r="CI544" s="207">
        <v>9</v>
      </c>
      <c r="CJ544" s="207">
        <v>9</v>
      </c>
      <c r="CK544" s="207">
        <v>1</v>
      </c>
    </row>
    <row r="545" spans="1:89" x14ac:dyDescent="0.2">
      <c r="A545" s="196">
        <v>551</v>
      </c>
      <c r="B545" s="197">
        <v>551</v>
      </c>
      <c r="C545" s="197" t="s">
        <v>1611</v>
      </c>
      <c r="D545" s="202" t="s">
        <v>991</v>
      </c>
      <c r="E545" s="197">
        <v>14</v>
      </c>
      <c r="F545" s="199" t="s">
        <v>110</v>
      </c>
      <c r="G545" s="199" t="s">
        <v>111</v>
      </c>
      <c r="H545" s="197" t="s">
        <v>1801</v>
      </c>
      <c r="I545" s="200" t="s">
        <v>1772</v>
      </c>
      <c r="J545" s="200" t="s">
        <v>337</v>
      </c>
      <c r="K545" s="200" t="s">
        <v>337</v>
      </c>
      <c r="L545" s="200" t="s">
        <v>337</v>
      </c>
      <c r="M545" s="200" t="s">
        <v>337</v>
      </c>
      <c r="N545" s="200" t="s">
        <v>337</v>
      </c>
      <c r="O545" s="200" t="s">
        <v>337</v>
      </c>
      <c r="P545" s="201">
        <v>44937</v>
      </c>
      <c r="Q545" s="201" t="s">
        <v>88</v>
      </c>
      <c r="R545" s="198" t="s">
        <v>1612</v>
      </c>
      <c r="S545" s="202">
        <v>14</v>
      </c>
      <c r="T545" s="197" t="s">
        <v>90</v>
      </c>
      <c r="U545" s="197">
        <v>163</v>
      </c>
      <c r="V545" s="197">
        <v>38</v>
      </c>
      <c r="W545" s="197">
        <v>14.3</v>
      </c>
      <c r="X545" s="197"/>
      <c r="Y545" s="197"/>
      <c r="Z545" s="203">
        <v>0.93402777777777779</v>
      </c>
      <c r="AA545" s="203">
        <v>0.26041666666666669</v>
      </c>
      <c r="AB545" s="204">
        <v>450.5</v>
      </c>
      <c r="AC545" s="197">
        <v>439</v>
      </c>
      <c r="AD545" s="197">
        <v>97</v>
      </c>
      <c r="AE545" s="197">
        <v>11.5</v>
      </c>
      <c r="AF545" s="197"/>
      <c r="AG545" s="197">
        <v>19</v>
      </c>
      <c r="AH545" s="197">
        <v>149</v>
      </c>
      <c r="AI545" s="197">
        <v>6.5</v>
      </c>
      <c r="AJ545" s="197">
        <v>4.3</v>
      </c>
      <c r="AK545" s="197">
        <v>55.6</v>
      </c>
      <c r="AL545" s="197">
        <v>22</v>
      </c>
      <c r="AM545" s="197">
        <v>18.100000000000001</v>
      </c>
      <c r="AN545" s="197">
        <v>42</v>
      </c>
      <c r="AO545" s="197">
        <v>12</v>
      </c>
      <c r="AP545" s="197">
        <v>1.6</v>
      </c>
      <c r="AQ545" s="197">
        <v>54</v>
      </c>
      <c r="AR545" s="197">
        <v>7.4</v>
      </c>
      <c r="AS545" s="197"/>
      <c r="AT545" s="197"/>
      <c r="AU545" s="197"/>
      <c r="AV545" s="197"/>
      <c r="AW545" s="197">
        <v>6</v>
      </c>
      <c r="AX545" s="197">
        <v>0.8</v>
      </c>
      <c r="AY545" s="197">
        <v>0</v>
      </c>
      <c r="AZ545" s="197">
        <v>3</v>
      </c>
      <c r="BA545" s="197">
        <v>0</v>
      </c>
      <c r="BB545" s="197">
        <v>0</v>
      </c>
      <c r="BC545" s="197">
        <v>48</v>
      </c>
      <c r="BD545" s="197">
        <v>51</v>
      </c>
      <c r="BE545" s="197">
        <v>12.7</v>
      </c>
      <c r="BF545" s="197">
        <v>33.4</v>
      </c>
      <c r="BG545" s="197">
        <v>7</v>
      </c>
      <c r="BH545" s="197">
        <v>17.399999999999999</v>
      </c>
      <c r="BI545" s="197">
        <v>4.7</v>
      </c>
      <c r="BJ545" s="197">
        <v>0</v>
      </c>
      <c r="BK545" s="197">
        <v>7</v>
      </c>
      <c r="BL545" s="197">
        <v>5.6</v>
      </c>
      <c r="BM545" s="197">
        <v>13</v>
      </c>
      <c r="BN545" s="197">
        <v>1.8</v>
      </c>
      <c r="BO545" s="197">
        <v>90</v>
      </c>
      <c r="BP545" s="197">
        <v>96.3</v>
      </c>
      <c r="BQ545" s="197">
        <v>0</v>
      </c>
      <c r="BR545" s="197">
        <v>74</v>
      </c>
      <c r="BS545" s="197">
        <v>115</v>
      </c>
      <c r="BT545" s="197">
        <v>55</v>
      </c>
      <c r="BU545" s="197">
        <v>163.4</v>
      </c>
      <c r="BV545" s="197">
        <v>67.400000000000006</v>
      </c>
      <c r="BW545" s="197">
        <v>10.8</v>
      </c>
      <c r="BX545" s="197">
        <v>3.2</v>
      </c>
      <c r="BY545" s="197">
        <v>99.9</v>
      </c>
      <c r="BZ545" s="197">
        <v>99.9</v>
      </c>
      <c r="CA545" s="197">
        <v>100</v>
      </c>
      <c r="CB545" s="197">
        <v>100</v>
      </c>
      <c r="CC545" s="197"/>
      <c r="CD545" s="197"/>
      <c r="CE545" s="197"/>
      <c r="CF545" s="197"/>
      <c r="CG545" s="197"/>
      <c r="CH545" s="197"/>
      <c r="CI545" s="207">
        <v>9</v>
      </c>
      <c r="CJ545" s="207">
        <v>9</v>
      </c>
      <c r="CK545" s="207">
        <v>2</v>
      </c>
    </row>
    <row r="546" spans="1:89" x14ac:dyDescent="0.2">
      <c r="A546" s="196">
        <v>552</v>
      </c>
      <c r="B546" s="197">
        <v>552</v>
      </c>
      <c r="C546" s="197" t="s">
        <v>1613</v>
      </c>
      <c r="D546" s="202" t="s">
        <v>1614</v>
      </c>
      <c r="E546" s="197">
        <v>9</v>
      </c>
      <c r="F546" s="199" t="s">
        <v>110</v>
      </c>
      <c r="G546" s="199" t="s">
        <v>111</v>
      </c>
      <c r="H546" s="197" t="s">
        <v>1800</v>
      </c>
      <c r="I546" s="200" t="s">
        <v>1752</v>
      </c>
      <c r="J546" s="200" t="s">
        <v>96</v>
      </c>
      <c r="K546" s="200" t="s">
        <v>95</v>
      </c>
      <c r="L546" s="200" t="s">
        <v>337</v>
      </c>
      <c r="M546" s="200" t="s">
        <v>337</v>
      </c>
      <c r="N546" s="200" t="s">
        <v>337</v>
      </c>
      <c r="O546" s="200" t="s">
        <v>337</v>
      </c>
      <c r="P546" s="201">
        <v>44942</v>
      </c>
      <c r="Q546" s="201" t="s">
        <v>88</v>
      </c>
      <c r="R546" s="198" t="s">
        <v>1615</v>
      </c>
      <c r="S546" s="202">
        <v>9</v>
      </c>
      <c r="T546" s="197" t="s">
        <v>98</v>
      </c>
      <c r="U546" s="197">
        <v>140</v>
      </c>
      <c r="V546" s="197">
        <v>34</v>
      </c>
      <c r="W546" s="197">
        <v>17.3</v>
      </c>
      <c r="X546" s="197"/>
      <c r="Y546" s="197"/>
      <c r="Z546" s="203">
        <v>0.85416666666666663</v>
      </c>
      <c r="AA546" s="203">
        <v>0.25416666666666665</v>
      </c>
      <c r="AB546" s="204">
        <v>561</v>
      </c>
      <c r="AC546" s="197">
        <v>497.5</v>
      </c>
      <c r="AD546" s="197">
        <v>89</v>
      </c>
      <c r="AE546" s="197">
        <v>65.8</v>
      </c>
      <c r="AF546" s="197"/>
      <c r="AG546" s="197">
        <v>13.4</v>
      </c>
      <c r="AH546" s="197">
        <v>179</v>
      </c>
      <c r="AI546" s="197">
        <v>13.7</v>
      </c>
      <c r="AJ546" s="197">
        <v>5.4</v>
      </c>
      <c r="AK546" s="197">
        <v>48.8</v>
      </c>
      <c r="AL546" s="197">
        <v>21.9</v>
      </c>
      <c r="AM546" s="197">
        <v>23.8</v>
      </c>
      <c r="AN546" s="197">
        <v>81</v>
      </c>
      <c r="AO546" s="197">
        <v>32</v>
      </c>
      <c r="AP546" s="197">
        <v>3.4</v>
      </c>
      <c r="AQ546" s="197">
        <v>62</v>
      </c>
      <c r="AR546" s="197">
        <v>7.5</v>
      </c>
      <c r="AS546" s="197"/>
      <c r="AT546" s="197"/>
      <c r="AU546" s="197"/>
      <c r="AV546" s="197"/>
      <c r="AW546" s="197">
        <v>0</v>
      </c>
      <c r="AX546" s="197">
        <v>0</v>
      </c>
      <c r="AY546" s="197">
        <v>0</v>
      </c>
      <c r="AZ546" s="197">
        <v>15</v>
      </c>
      <c r="BA546" s="197">
        <v>0</v>
      </c>
      <c r="BB546" s="197">
        <v>10</v>
      </c>
      <c r="BC546" s="197">
        <v>35</v>
      </c>
      <c r="BD546" s="197">
        <v>60</v>
      </c>
      <c r="BE546" s="197">
        <v>12.2</v>
      </c>
      <c r="BF546" s="197">
        <v>25.3</v>
      </c>
      <c r="BG546" s="197">
        <v>7.2</v>
      </c>
      <c r="BH546" s="197">
        <v>11.6</v>
      </c>
      <c r="BI546" s="197">
        <v>5.9</v>
      </c>
      <c r="BJ546" s="197">
        <v>10.6</v>
      </c>
      <c r="BK546" s="197">
        <v>6</v>
      </c>
      <c r="BL546" s="197">
        <v>5.3</v>
      </c>
      <c r="BM546" s="197">
        <v>58</v>
      </c>
      <c r="BN546" s="197">
        <v>7</v>
      </c>
      <c r="BO546" s="197">
        <v>86</v>
      </c>
      <c r="BP546" s="197">
        <v>96.8</v>
      </c>
      <c r="BQ546" s="197">
        <v>0.2</v>
      </c>
      <c r="BR546" s="197">
        <v>75</v>
      </c>
      <c r="BS546" s="197">
        <v>106</v>
      </c>
      <c r="BT546" s="197">
        <v>53</v>
      </c>
      <c r="BU546" s="197">
        <v>250.4</v>
      </c>
      <c r="BV546" s="197">
        <v>29.3</v>
      </c>
      <c r="BW546" s="197">
        <v>11.6</v>
      </c>
      <c r="BX546" s="197">
        <v>4.7</v>
      </c>
      <c r="BY546" s="197">
        <v>76.400000000000006</v>
      </c>
      <c r="BZ546" s="197">
        <v>98.8</v>
      </c>
      <c r="CA546" s="197">
        <v>76.400000000000006</v>
      </c>
      <c r="CB546" s="197">
        <v>100</v>
      </c>
      <c r="CC546" s="197"/>
      <c r="CD546" s="197" t="s">
        <v>78</v>
      </c>
      <c r="CE546" s="197"/>
      <c r="CF546" s="197"/>
      <c r="CG546" s="197"/>
      <c r="CH546" s="197"/>
      <c r="CI546" s="207" t="s">
        <v>129</v>
      </c>
      <c r="CJ546" s="207">
        <v>10</v>
      </c>
      <c r="CK546" s="207">
        <v>0</v>
      </c>
    </row>
    <row r="547" spans="1:89" x14ac:dyDescent="0.2">
      <c r="A547" s="196">
        <v>553</v>
      </c>
      <c r="B547" s="197">
        <v>553</v>
      </c>
      <c r="C547" s="197" t="s">
        <v>1616</v>
      </c>
      <c r="D547" s="202" t="s">
        <v>1617</v>
      </c>
      <c r="E547" s="197">
        <v>10</v>
      </c>
      <c r="F547" s="199" t="s">
        <v>110</v>
      </c>
      <c r="G547" s="199" t="s">
        <v>111</v>
      </c>
      <c r="H547" s="197" t="s">
        <v>1789</v>
      </c>
      <c r="I547" s="200" t="s">
        <v>94</v>
      </c>
      <c r="J547" s="200" t="s">
        <v>337</v>
      </c>
      <c r="K547" s="200" t="s">
        <v>337</v>
      </c>
      <c r="L547" s="200" t="s">
        <v>337</v>
      </c>
      <c r="M547" s="200" t="s">
        <v>337</v>
      </c>
      <c r="N547" s="200" t="s">
        <v>337</v>
      </c>
      <c r="O547" s="200" t="s">
        <v>337</v>
      </c>
      <c r="P547" s="201">
        <v>44943</v>
      </c>
      <c r="Q547" s="201" t="s">
        <v>88</v>
      </c>
      <c r="R547" s="198" t="s">
        <v>1618</v>
      </c>
      <c r="S547" s="202">
        <v>10</v>
      </c>
      <c r="T547" s="197" t="s">
        <v>98</v>
      </c>
      <c r="U547" s="197">
        <v>142</v>
      </c>
      <c r="V547" s="197">
        <v>33</v>
      </c>
      <c r="W547" s="197">
        <v>16.399999999999999</v>
      </c>
      <c r="X547" s="197"/>
      <c r="Y547" s="197"/>
      <c r="Z547" s="203">
        <v>0.91736111111111107</v>
      </c>
      <c r="AA547" s="203">
        <v>0.3430555555555555</v>
      </c>
      <c r="AB547" s="204">
        <v>602</v>
      </c>
      <c r="AC547" s="197">
        <v>546.5</v>
      </c>
      <c r="AD547" s="197">
        <v>91</v>
      </c>
      <c r="AE547" s="197">
        <v>55.5</v>
      </c>
      <c r="AF547" s="197"/>
      <c r="AG547" s="197">
        <v>11.2</v>
      </c>
      <c r="AH547" s="197">
        <v>227</v>
      </c>
      <c r="AI547" s="197">
        <v>10.9</v>
      </c>
      <c r="AJ547" s="197">
        <v>7.1</v>
      </c>
      <c r="AK547" s="197">
        <v>46.4</v>
      </c>
      <c r="AL547" s="197">
        <v>21</v>
      </c>
      <c r="AM547" s="197">
        <v>25.4</v>
      </c>
      <c r="AN547" s="197">
        <v>107</v>
      </c>
      <c r="AO547" s="197">
        <v>40</v>
      </c>
      <c r="AP547" s="197">
        <v>4</v>
      </c>
      <c r="AQ547" s="197">
        <v>77</v>
      </c>
      <c r="AR547" s="197">
        <v>8.5</v>
      </c>
      <c r="AS547" s="197"/>
      <c r="AT547" s="197"/>
      <c r="AU547" s="197"/>
      <c r="AV547" s="197"/>
      <c r="AW547" s="197">
        <v>20</v>
      </c>
      <c r="AX547" s="197">
        <v>2.1</v>
      </c>
      <c r="AY547" s="197">
        <v>0</v>
      </c>
      <c r="AZ547" s="197">
        <v>4</v>
      </c>
      <c r="BA547" s="197">
        <v>0</v>
      </c>
      <c r="BB547" s="197">
        <v>4</v>
      </c>
      <c r="BC547" s="197">
        <v>41</v>
      </c>
      <c r="BD547" s="197">
        <v>49</v>
      </c>
      <c r="BE547" s="197">
        <v>15.3</v>
      </c>
      <c r="BF547" s="197">
        <v>21.7</v>
      </c>
      <c r="BG547" s="197">
        <v>5.4</v>
      </c>
      <c r="BH547" s="197">
        <v>6.5</v>
      </c>
      <c r="BI547" s="197">
        <v>5</v>
      </c>
      <c r="BJ547" s="197">
        <v>6.8</v>
      </c>
      <c r="BK547" s="197">
        <v>4.2</v>
      </c>
      <c r="BL547" s="197">
        <v>5.3</v>
      </c>
      <c r="BM547" s="197">
        <v>25</v>
      </c>
      <c r="BN547" s="197">
        <v>2.7</v>
      </c>
      <c r="BO547" s="197">
        <v>83</v>
      </c>
      <c r="BP547" s="197">
        <v>96.9</v>
      </c>
      <c r="BQ547" s="197">
        <v>1.4</v>
      </c>
      <c r="BR547" s="197">
        <v>67</v>
      </c>
      <c r="BS547" s="197">
        <v>114</v>
      </c>
      <c r="BT547" s="197">
        <v>52</v>
      </c>
      <c r="BU547" s="197">
        <v>367.5</v>
      </c>
      <c r="BV547" s="197">
        <v>5.9</v>
      </c>
      <c r="BW547" s="197">
        <v>12.3</v>
      </c>
      <c r="BX547" s="197">
        <v>3.6</v>
      </c>
      <c r="BY547" s="197">
        <v>96.7</v>
      </c>
      <c r="BZ547" s="197">
        <v>99.5</v>
      </c>
      <c r="CA547" s="197">
        <v>96.7</v>
      </c>
      <c r="CB547" s="197">
        <v>100</v>
      </c>
      <c r="CC547" s="197"/>
      <c r="CD547" s="197"/>
      <c r="CE547" s="197"/>
      <c r="CF547" s="197"/>
      <c r="CG547" s="197"/>
      <c r="CH547" s="197"/>
      <c r="CI547" s="207">
        <v>9</v>
      </c>
      <c r="CJ547" s="207">
        <v>8</v>
      </c>
      <c r="CK547" s="207">
        <v>4</v>
      </c>
    </row>
    <row r="548" spans="1:89" x14ac:dyDescent="0.2">
      <c r="A548" s="196">
        <v>554</v>
      </c>
      <c r="B548" s="197">
        <v>554</v>
      </c>
      <c r="C548" s="197" t="s">
        <v>1619</v>
      </c>
      <c r="D548" s="202" t="s">
        <v>1620</v>
      </c>
      <c r="E548" s="197">
        <v>11</v>
      </c>
      <c r="F548" s="199" t="s">
        <v>110</v>
      </c>
      <c r="G548" s="199" t="s">
        <v>111</v>
      </c>
      <c r="H548" s="197"/>
      <c r="I548" s="200" t="s">
        <v>94</v>
      </c>
      <c r="J548" s="200" t="s">
        <v>337</v>
      </c>
      <c r="K548" s="200" t="s">
        <v>337</v>
      </c>
      <c r="L548" s="200" t="s">
        <v>337</v>
      </c>
      <c r="M548" s="200" t="s">
        <v>337</v>
      </c>
      <c r="N548" s="200" t="s">
        <v>337</v>
      </c>
      <c r="O548" s="200" t="s">
        <v>337</v>
      </c>
      <c r="P548" s="201">
        <v>44944</v>
      </c>
      <c r="Q548" s="201" t="s">
        <v>88</v>
      </c>
      <c r="R548" s="198" t="s">
        <v>1621</v>
      </c>
      <c r="S548" s="202">
        <v>11</v>
      </c>
      <c r="T548" s="197" t="s">
        <v>98</v>
      </c>
      <c r="U548" s="197">
        <v>156</v>
      </c>
      <c r="V548" s="197">
        <v>64</v>
      </c>
      <c r="W548" s="197">
        <v>26.3</v>
      </c>
      <c r="X548" s="197"/>
      <c r="Y548" s="197"/>
      <c r="Z548" s="203">
        <v>0.90555555555555556</v>
      </c>
      <c r="AA548" s="203">
        <v>0.27083333333333331</v>
      </c>
      <c r="AB548" s="204">
        <v>500.6</v>
      </c>
      <c r="AC548" s="197">
        <v>444</v>
      </c>
      <c r="AD548" s="197">
        <v>89</v>
      </c>
      <c r="AE548" s="197">
        <v>56.6</v>
      </c>
      <c r="AF548" s="197"/>
      <c r="AG548" s="197">
        <v>25.1</v>
      </c>
      <c r="AH548" s="197">
        <v>53.5</v>
      </c>
      <c r="AI548" s="197">
        <v>15.5</v>
      </c>
      <c r="AJ548" s="197">
        <v>5.9</v>
      </c>
      <c r="AK548" s="197">
        <v>29.1</v>
      </c>
      <c r="AL548" s="197">
        <v>37.200000000000003</v>
      </c>
      <c r="AM548" s="197">
        <v>27.9</v>
      </c>
      <c r="AN548" s="197">
        <v>76</v>
      </c>
      <c r="AO548" s="197">
        <v>40</v>
      </c>
      <c r="AP548" s="197">
        <v>4.8</v>
      </c>
      <c r="AQ548" s="197">
        <v>45</v>
      </c>
      <c r="AR548" s="197">
        <v>6.1</v>
      </c>
      <c r="AS548" s="197"/>
      <c r="AT548" s="197"/>
      <c r="AU548" s="197"/>
      <c r="AV548" s="197"/>
      <c r="AW548" s="197">
        <v>3</v>
      </c>
      <c r="AX548" s="197">
        <v>0.4</v>
      </c>
      <c r="AY548" s="197">
        <v>0.1</v>
      </c>
      <c r="AZ548" s="197">
        <v>1</v>
      </c>
      <c r="BA548" s="197">
        <v>0</v>
      </c>
      <c r="BB548" s="197">
        <v>2</v>
      </c>
      <c r="BC548" s="197">
        <v>19</v>
      </c>
      <c r="BD548" s="197">
        <v>22</v>
      </c>
      <c r="BE548" s="197">
        <v>9</v>
      </c>
      <c r="BF548" s="197">
        <v>21.6</v>
      </c>
      <c r="BG548" s="197">
        <v>3</v>
      </c>
      <c r="BH548" s="197">
        <v>7.7</v>
      </c>
      <c r="BI548" s="197">
        <v>1.1000000000000001</v>
      </c>
      <c r="BJ548" s="197">
        <v>4.3</v>
      </c>
      <c r="BK548" s="197">
        <v>1.8</v>
      </c>
      <c r="BL548" s="197">
        <v>2.8</v>
      </c>
      <c r="BM548" s="197">
        <v>11</v>
      </c>
      <c r="BN548" s="197">
        <v>1.5</v>
      </c>
      <c r="BO548" s="197">
        <v>91</v>
      </c>
      <c r="BP548" s="197">
        <v>97</v>
      </c>
      <c r="BQ548" s="197">
        <v>0</v>
      </c>
      <c r="BR548" s="197">
        <v>69</v>
      </c>
      <c r="BS548" s="197">
        <v>109</v>
      </c>
      <c r="BT548" s="197">
        <v>51</v>
      </c>
      <c r="BU548" s="197">
        <v>109.1</v>
      </c>
      <c r="BV548" s="197">
        <v>36.1</v>
      </c>
      <c r="BW548" s="197">
        <v>14.5</v>
      </c>
      <c r="BX548" s="197">
        <v>3.3</v>
      </c>
      <c r="BY548" s="197">
        <v>82.9</v>
      </c>
      <c r="BZ548" s="197">
        <v>99</v>
      </c>
      <c r="CA548" s="197">
        <v>82.9</v>
      </c>
      <c r="CB548" s="197">
        <v>100</v>
      </c>
      <c r="CC548" s="197"/>
      <c r="CD548" s="197"/>
      <c r="CE548" s="197"/>
      <c r="CF548" s="197"/>
      <c r="CG548" s="197"/>
      <c r="CH548" s="197"/>
      <c r="CI548" s="207">
        <v>10</v>
      </c>
      <c r="CJ548" s="207">
        <v>10</v>
      </c>
      <c r="CK548" s="207">
        <v>0</v>
      </c>
    </row>
    <row r="549" spans="1:89" x14ac:dyDescent="0.2">
      <c r="A549" s="196">
        <v>555</v>
      </c>
      <c r="B549" s="197">
        <v>555</v>
      </c>
      <c r="C549" s="197" t="s">
        <v>1625</v>
      </c>
      <c r="D549" s="202" t="s">
        <v>1626</v>
      </c>
      <c r="E549" s="197">
        <v>3</v>
      </c>
      <c r="F549" s="199" t="s">
        <v>110</v>
      </c>
      <c r="G549" s="199" t="s">
        <v>111</v>
      </c>
      <c r="H549" s="197"/>
      <c r="I549" s="200" t="s">
        <v>94</v>
      </c>
      <c r="J549" s="200" t="s">
        <v>1752</v>
      </c>
      <c r="K549" s="200" t="s">
        <v>96</v>
      </c>
      <c r="L549" s="200" t="s">
        <v>337</v>
      </c>
      <c r="M549" s="200" t="s">
        <v>337</v>
      </c>
      <c r="N549" s="200" t="s">
        <v>337</v>
      </c>
      <c r="O549" s="200" t="s">
        <v>337</v>
      </c>
      <c r="P549" s="201">
        <v>44951</v>
      </c>
      <c r="Q549" s="201" t="s">
        <v>88</v>
      </c>
      <c r="R549" s="198" t="s">
        <v>1627</v>
      </c>
      <c r="S549" s="202">
        <v>3</v>
      </c>
      <c r="T549" s="197" t="s">
        <v>90</v>
      </c>
      <c r="U549" s="197">
        <v>96</v>
      </c>
      <c r="V549" s="197" t="s">
        <v>1170</v>
      </c>
      <c r="W549" s="197">
        <v>13.6</v>
      </c>
      <c r="X549" s="197"/>
      <c r="Y549" s="197"/>
      <c r="Z549" s="203">
        <v>0.8125</v>
      </c>
      <c r="AA549" s="203">
        <v>0.28750000000000003</v>
      </c>
      <c r="AB549" s="204">
        <v>662</v>
      </c>
      <c r="AC549" s="197">
        <v>637.5</v>
      </c>
      <c r="AD549" s="197">
        <v>96</v>
      </c>
      <c r="AE549" s="197">
        <v>24.5</v>
      </c>
      <c r="AF549" s="197"/>
      <c r="AG549" s="197">
        <v>22</v>
      </c>
      <c r="AH549" s="197">
        <v>149</v>
      </c>
      <c r="AI549" s="197">
        <v>6.8</v>
      </c>
      <c r="AJ549" s="197">
        <v>3.7</v>
      </c>
      <c r="AK549" s="197">
        <v>50.2</v>
      </c>
      <c r="AL549" s="197">
        <v>26.4</v>
      </c>
      <c r="AM549" s="197">
        <v>19.8</v>
      </c>
      <c r="AN549" s="197">
        <v>94</v>
      </c>
      <c r="AO549" s="197">
        <v>25</v>
      </c>
      <c r="AP549" s="197">
        <v>2.2999999999999998</v>
      </c>
      <c r="AQ549" s="197">
        <v>247</v>
      </c>
      <c r="AR549" s="197">
        <v>23.2</v>
      </c>
      <c r="AS549" s="197"/>
      <c r="AT549" s="197"/>
      <c r="AU549" s="197"/>
      <c r="AV549" s="197"/>
      <c r="AW549" s="197">
        <v>0</v>
      </c>
      <c r="AX549" s="197">
        <v>0</v>
      </c>
      <c r="AY549" s="197">
        <v>0</v>
      </c>
      <c r="AZ549" s="197">
        <v>2</v>
      </c>
      <c r="BA549" s="197">
        <v>18</v>
      </c>
      <c r="BB549" s="197">
        <v>23</v>
      </c>
      <c r="BC549" s="197">
        <v>172</v>
      </c>
      <c r="BD549" s="197">
        <v>215</v>
      </c>
      <c r="BE549" s="197">
        <v>10.8</v>
      </c>
      <c r="BF549" s="197">
        <v>12.8</v>
      </c>
      <c r="BG549" s="197">
        <v>20.2</v>
      </c>
      <c r="BH549" s="197">
        <v>16.7</v>
      </c>
      <c r="BI549" s="197">
        <v>21.1</v>
      </c>
      <c r="BJ549" s="197">
        <v>11.6</v>
      </c>
      <c r="BK549" s="197">
        <v>31.2</v>
      </c>
      <c r="BL549" s="197">
        <v>18.5</v>
      </c>
      <c r="BM549" s="197">
        <v>39</v>
      </c>
      <c r="BN549" s="197">
        <v>3.7</v>
      </c>
      <c r="BO549" s="197">
        <v>73</v>
      </c>
      <c r="BP549" s="197">
        <v>95.7</v>
      </c>
      <c r="BQ549" s="197">
        <v>0</v>
      </c>
      <c r="BR549" s="197">
        <v>94</v>
      </c>
      <c r="BS549" s="197">
        <v>122</v>
      </c>
      <c r="BT549" s="197">
        <v>59</v>
      </c>
      <c r="BU549" s="197">
        <v>490.7</v>
      </c>
      <c r="BV549" s="197">
        <v>75.5</v>
      </c>
      <c r="BW549" s="197">
        <v>10.9</v>
      </c>
      <c r="BX549" s="197">
        <v>3.2</v>
      </c>
      <c r="BY549" s="197">
        <v>98.7</v>
      </c>
      <c r="BZ549" s="197">
        <v>99.6</v>
      </c>
      <c r="CA549" s="197">
        <v>98.7</v>
      </c>
      <c r="CB549" s="197">
        <v>100</v>
      </c>
      <c r="CC549" s="197"/>
      <c r="CD549" s="197"/>
      <c r="CE549" s="197"/>
      <c r="CF549" s="197"/>
      <c r="CG549" s="197"/>
      <c r="CH549" s="197"/>
      <c r="CI549" s="207" t="s">
        <v>129</v>
      </c>
      <c r="CJ549" s="207" t="s">
        <v>129</v>
      </c>
      <c r="CK549" s="207" t="s">
        <v>129</v>
      </c>
    </row>
    <row r="550" spans="1:89" x14ac:dyDescent="0.2">
      <c r="A550" s="196">
        <v>556</v>
      </c>
      <c r="B550" s="197">
        <v>556</v>
      </c>
      <c r="C550" s="197" t="s">
        <v>1622</v>
      </c>
      <c r="D550" s="202" t="s">
        <v>1623</v>
      </c>
      <c r="E550" s="197">
        <v>4</v>
      </c>
      <c r="F550" s="199" t="s">
        <v>110</v>
      </c>
      <c r="G550" s="199" t="s">
        <v>111</v>
      </c>
      <c r="H550" s="197"/>
      <c r="I550" s="200" t="s">
        <v>94</v>
      </c>
      <c r="J550" s="200" t="s">
        <v>337</v>
      </c>
      <c r="K550" s="200" t="s">
        <v>337</v>
      </c>
      <c r="L550" s="200" t="s">
        <v>337</v>
      </c>
      <c r="M550" s="200" t="s">
        <v>337</v>
      </c>
      <c r="N550" s="200" t="s">
        <v>337</v>
      </c>
      <c r="O550" s="200" t="s">
        <v>337</v>
      </c>
      <c r="P550" s="201">
        <v>44951</v>
      </c>
      <c r="Q550" s="201" t="s">
        <v>88</v>
      </c>
      <c r="R550" s="198" t="s">
        <v>1624</v>
      </c>
      <c r="S550" s="202">
        <v>4</v>
      </c>
      <c r="T550" s="197" t="s">
        <v>90</v>
      </c>
      <c r="U550" s="197">
        <v>100</v>
      </c>
      <c r="V550" s="197">
        <v>16</v>
      </c>
      <c r="W550" s="197">
        <v>16</v>
      </c>
      <c r="X550" s="197"/>
      <c r="Y550" s="197"/>
      <c r="Z550" s="203">
        <v>0.86111111111111116</v>
      </c>
      <c r="AA550" s="203">
        <v>0.2986111111111111</v>
      </c>
      <c r="AB550" s="204">
        <v>570.5</v>
      </c>
      <c r="AC550" s="197">
        <v>485.5</v>
      </c>
      <c r="AD550" s="197">
        <v>85</v>
      </c>
      <c r="AE550" s="197">
        <v>85</v>
      </c>
      <c r="AF550" s="197"/>
      <c r="AG550" s="197">
        <v>58.8</v>
      </c>
      <c r="AH550" s="197">
        <v>147.5</v>
      </c>
      <c r="AI550" s="197">
        <v>22.9</v>
      </c>
      <c r="AJ550" s="197">
        <v>4.9000000000000004</v>
      </c>
      <c r="AK550" s="197">
        <v>53.3</v>
      </c>
      <c r="AL550" s="197">
        <v>21.5</v>
      </c>
      <c r="AM550" s="197">
        <v>20.2</v>
      </c>
      <c r="AN550" s="197">
        <v>91</v>
      </c>
      <c r="AO550" s="197">
        <v>24</v>
      </c>
      <c r="AP550" s="197">
        <v>2.5</v>
      </c>
      <c r="AQ550" s="197">
        <v>83</v>
      </c>
      <c r="AR550" s="197">
        <v>10.3</v>
      </c>
      <c r="AS550" s="197"/>
      <c r="AT550" s="197"/>
      <c r="AU550" s="197"/>
      <c r="AV550" s="197"/>
      <c r="AW550" s="197">
        <v>56</v>
      </c>
      <c r="AX550" s="197">
        <v>6.9</v>
      </c>
      <c r="AY550" s="197">
        <v>0.1</v>
      </c>
      <c r="AZ550" s="197">
        <v>2</v>
      </c>
      <c r="BA550" s="197">
        <v>0</v>
      </c>
      <c r="BB550" s="197">
        <v>2</v>
      </c>
      <c r="BC550" s="197">
        <v>44</v>
      </c>
      <c r="BD550" s="197">
        <v>48</v>
      </c>
      <c r="BE550" s="197">
        <v>11.2</v>
      </c>
      <c r="BF550" s="197">
        <v>19.7</v>
      </c>
      <c r="BG550" s="197">
        <v>5.9</v>
      </c>
      <c r="BH550" s="197">
        <v>13.5</v>
      </c>
      <c r="BI550" s="197">
        <v>4</v>
      </c>
      <c r="BJ550" s="197">
        <v>4.7</v>
      </c>
      <c r="BK550" s="197">
        <v>6.2</v>
      </c>
      <c r="BL550" s="197">
        <v>6.3</v>
      </c>
      <c r="BM550" s="197">
        <v>19</v>
      </c>
      <c r="BN550" s="197">
        <v>2.2999999999999998</v>
      </c>
      <c r="BO550" s="197">
        <v>76</v>
      </c>
      <c r="BP550" s="197">
        <v>96.8</v>
      </c>
      <c r="BQ550" s="197">
        <v>1.9</v>
      </c>
      <c r="BR550" s="197">
        <v>83</v>
      </c>
      <c r="BS550" s="197">
        <v>105</v>
      </c>
      <c r="BT550" s="197">
        <v>55</v>
      </c>
      <c r="BU550" s="197">
        <v>368.4</v>
      </c>
      <c r="BV550" s="197">
        <v>41.4</v>
      </c>
      <c r="BW550" s="197">
        <v>5.7</v>
      </c>
      <c r="BX550" s="197">
        <v>5.2</v>
      </c>
      <c r="BY550" s="197">
        <v>35.4</v>
      </c>
      <c r="BZ550" s="197">
        <v>35.4</v>
      </c>
      <c r="CA550" s="197">
        <v>99.2</v>
      </c>
      <c r="CB550" s="197">
        <v>100</v>
      </c>
      <c r="CC550" s="197"/>
      <c r="CD550" s="197"/>
      <c r="CE550" s="197"/>
      <c r="CF550" s="197"/>
      <c r="CG550" s="197"/>
      <c r="CH550" s="197"/>
      <c r="CI550" s="207">
        <v>10</v>
      </c>
      <c r="CJ550" s="207">
        <v>10</v>
      </c>
      <c r="CK550" s="207">
        <v>0</v>
      </c>
    </row>
    <row r="551" spans="1:89" x14ac:dyDescent="0.2">
      <c r="A551" s="196">
        <v>557</v>
      </c>
      <c r="B551" s="197">
        <v>557</v>
      </c>
      <c r="C551" s="197" t="s">
        <v>1628</v>
      </c>
      <c r="D551" s="202" t="s">
        <v>1629</v>
      </c>
      <c r="E551" s="197">
        <v>6</v>
      </c>
      <c r="F551" s="199" t="s">
        <v>110</v>
      </c>
      <c r="G551" s="199" t="s">
        <v>111</v>
      </c>
      <c r="H551" s="197"/>
      <c r="I551" s="200" t="s">
        <v>94</v>
      </c>
      <c r="J551" s="200" t="s">
        <v>1752</v>
      </c>
      <c r="K551" s="200" t="s">
        <v>87</v>
      </c>
      <c r="L551" s="200" t="s">
        <v>96</v>
      </c>
      <c r="M551" s="200" t="s">
        <v>93</v>
      </c>
      <c r="N551" s="200" t="s">
        <v>337</v>
      </c>
      <c r="O551" s="200" t="s">
        <v>337</v>
      </c>
      <c r="P551" s="201">
        <v>44952</v>
      </c>
      <c r="Q551" s="201" t="s">
        <v>88</v>
      </c>
      <c r="R551" s="198" t="s">
        <v>1630</v>
      </c>
      <c r="S551" s="202">
        <v>6</v>
      </c>
      <c r="T551" s="197" t="s">
        <v>98</v>
      </c>
      <c r="U551" s="197">
        <v>118</v>
      </c>
      <c r="V551" s="197">
        <v>20</v>
      </c>
      <c r="W551" s="197">
        <v>14.4</v>
      </c>
      <c r="X551" s="197"/>
      <c r="Y551" s="197"/>
      <c r="Z551" s="203">
        <v>0.88055555555555554</v>
      </c>
      <c r="AA551" s="203">
        <v>0.29791666666666666</v>
      </c>
      <c r="AB551" s="204">
        <v>598</v>
      </c>
      <c r="AC551" s="197">
        <v>564.5</v>
      </c>
      <c r="AD551" s="197">
        <v>94</v>
      </c>
      <c r="AE551" s="197">
        <v>34.799999999999997</v>
      </c>
      <c r="AF551" s="197"/>
      <c r="AG551" s="197">
        <v>2.2999999999999998</v>
      </c>
      <c r="AH551" s="197">
        <v>165</v>
      </c>
      <c r="AI551" s="197">
        <v>6.2</v>
      </c>
      <c r="AJ551" s="197">
        <v>5.0999999999999996</v>
      </c>
      <c r="AK551" s="197">
        <v>51.7</v>
      </c>
      <c r="AL551" s="197">
        <v>21.1</v>
      </c>
      <c r="AM551" s="197">
        <v>22.1</v>
      </c>
      <c r="AN551" s="197">
        <v>87</v>
      </c>
      <c r="AO551" s="197">
        <v>26</v>
      </c>
      <c r="AP551" s="197">
        <v>2.6</v>
      </c>
      <c r="AQ551" s="197">
        <v>90</v>
      </c>
      <c r="AR551" s="197">
        <v>9.6</v>
      </c>
      <c r="AS551" s="197"/>
      <c r="AT551" s="197"/>
      <c r="AU551" s="197"/>
      <c r="AV551" s="197"/>
      <c r="AW551" s="197">
        <v>5</v>
      </c>
      <c r="AX551" s="197">
        <v>0.5</v>
      </c>
      <c r="AY551" s="197">
        <v>0</v>
      </c>
      <c r="AZ551" s="197">
        <v>5</v>
      </c>
      <c r="BA551" s="197">
        <v>0</v>
      </c>
      <c r="BB551" s="197">
        <v>4</v>
      </c>
      <c r="BC551" s="197">
        <v>38</v>
      </c>
      <c r="BD551" s="197">
        <v>47</v>
      </c>
      <c r="BE551" s="197">
        <v>13.6</v>
      </c>
      <c r="BF551" s="197">
        <v>19.3</v>
      </c>
      <c r="BG551" s="197">
        <v>5</v>
      </c>
      <c r="BH551" s="197">
        <v>8.1999999999999993</v>
      </c>
      <c r="BI551" s="197">
        <v>4.0999999999999996</v>
      </c>
      <c r="BJ551" s="197">
        <v>6.2</v>
      </c>
      <c r="BK551" s="197">
        <v>4.0999999999999996</v>
      </c>
      <c r="BL551" s="197">
        <v>5</v>
      </c>
      <c r="BM551" s="197">
        <v>15</v>
      </c>
      <c r="BN551" s="197">
        <v>1.6</v>
      </c>
      <c r="BO551" s="197">
        <v>92</v>
      </c>
      <c r="BP551" s="197">
        <v>96.4</v>
      </c>
      <c r="BQ551" s="197">
        <v>0</v>
      </c>
      <c r="BR551" s="197">
        <v>81</v>
      </c>
      <c r="BS551" s="197">
        <v>114</v>
      </c>
      <c r="BT551" s="197">
        <v>62</v>
      </c>
      <c r="BU551" s="197">
        <v>394</v>
      </c>
      <c r="BV551" s="197">
        <v>6.4</v>
      </c>
      <c r="BW551" s="197">
        <v>1.2</v>
      </c>
      <c r="BX551" s="197">
        <v>3.5</v>
      </c>
      <c r="BY551" s="197">
        <v>97.2</v>
      </c>
      <c r="BZ551" s="197">
        <v>99.9</v>
      </c>
      <c r="CA551" s="197">
        <v>97.2</v>
      </c>
      <c r="CB551" s="197">
        <v>98.5</v>
      </c>
      <c r="CC551" s="197"/>
      <c r="CD551" s="197"/>
      <c r="CE551" s="197"/>
      <c r="CF551" s="197"/>
      <c r="CG551" s="197"/>
      <c r="CH551" s="197"/>
      <c r="CI551" s="207">
        <v>2</v>
      </c>
      <c r="CJ551" s="207">
        <v>8</v>
      </c>
      <c r="CK551" s="207">
        <v>0</v>
      </c>
    </row>
    <row r="552" spans="1:89" x14ac:dyDescent="0.2">
      <c r="A552" s="196">
        <v>558</v>
      </c>
      <c r="B552" s="197">
        <v>558</v>
      </c>
      <c r="C552" s="197" t="s">
        <v>1631</v>
      </c>
      <c r="D552" s="202" t="s">
        <v>1632</v>
      </c>
      <c r="E552" s="197">
        <v>7</v>
      </c>
      <c r="F552" s="199" t="s">
        <v>110</v>
      </c>
      <c r="G552" s="199" t="s">
        <v>111</v>
      </c>
      <c r="H552" s="197" t="s">
        <v>1769</v>
      </c>
      <c r="I552" s="200" t="s">
        <v>94</v>
      </c>
      <c r="J552" s="200" t="s">
        <v>95</v>
      </c>
      <c r="K552" s="200" t="s">
        <v>337</v>
      </c>
      <c r="L552" s="200" t="s">
        <v>337</v>
      </c>
      <c r="M552" s="200" t="s">
        <v>337</v>
      </c>
      <c r="N552" s="200" t="s">
        <v>337</v>
      </c>
      <c r="O552" s="200" t="s">
        <v>337</v>
      </c>
      <c r="P552" s="201">
        <v>44953</v>
      </c>
      <c r="Q552" s="201" t="s">
        <v>88</v>
      </c>
      <c r="R552" s="198" t="s">
        <v>1633</v>
      </c>
      <c r="S552" s="202">
        <v>7</v>
      </c>
      <c r="T552" s="197" t="s">
        <v>98</v>
      </c>
      <c r="U552" s="197">
        <v>126</v>
      </c>
      <c r="V552" s="197">
        <v>28</v>
      </c>
      <c r="W552" s="197">
        <v>17.600000000000001</v>
      </c>
      <c r="X552" s="197"/>
      <c r="Y552" s="197"/>
      <c r="Z552" s="203">
        <v>0.875</v>
      </c>
      <c r="AA552" s="203">
        <v>0.28541666666666665</v>
      </c>
      <c r="AB552" s="204">
        <v>588.79999999999995</v>
      </c>
      <c r="AC552" s="197">
        <v>566.5</v>
      </c>
      <c r="AD552" s="197">
        <v>96</v>
      </c>
      <c r="AE552" s="197">
        <v>22.3</v>
      </c>
      <c r="AF552" s="197"/>
      <c r="AG552" s="197">
        <v>2.2000000000000002</v>
      </c>
      <c r="AH552" s="197">
        <v>92</v>
      </c>
      <c r="AI552" s="197">
        <v>4.0999999999999996</v>
      </c>
      <c r="AJ552" s="197">
        <v>5</v>
      </c>
      <c r="AK552" s="197">
        <v>45</v>
      </c>
      <c r="AL552" s="197">
        <v>24.8</v>
      </c>
      <c r="AM552" s="197">
        <v>25.2</v>
      </c>
      <c r="AN552" s="197">
        <v>96</v>
      </c>
      <c r="AO552" s="197">
        <v>28</v>
      </c>
      <c r="AP552" s="197">
        <v>2.9</v>
      </c>
      <c r="AQ552" s="197">
        <v>106</v>
      </c>
      <c r="AR552" s="197">
        <v>11.2</v>
      </c>
      <c r="AS552" s="197"/>
      <c r="AT552" s="197"/>
      <c r="AU552" s="197"/>
      <c r="AV552" s="197"/>
      <c r="AW552" s="197">
        <v>18</v>
      </c>
      <c r="AX552" s="197">
        <v>1.6</v>
      </c>
      <c r="AY552" s="197">
        <v>1.2</v>
      </c>
      <c r="AZ552" s="197">
        <v>6</v>
      </c>
      <c r="BA552" s="197">
        <v>1</v>
      </c>
      <c r="BB552" s="197">
        <v>8</v>
      </c>
      <c r="BC552" s="197">
        <v>45</v>
      </c>
      <c r="BD552" s="197">
        <v>60</v>
      </c>
      <c r="BE552" s="197">
        <v>15.4</v>
      </c>
      <c r="BF552" s="197">
        <v>23.6</v>
      </c>
      <c r="BG552" s="197">
        <v>6.4</v>
      </c>
      <c r="BH552" s="197">
        <v>10.5</v>
      </c>
      <c r="BI552" s="197">
        <v>5</v>
      </c>
      <c r="BJ552" s="197">
        <v>5.7</v>
      </c>
      <c r="BK552" s="197">
        <v>15.2</v>
      </c>
      <c r="BL552" s="197">
        <v>5.9</v>
      </c>
      <c r="BM552" s="197">
        <v>20</v>
      </c>
      <c r="BN552" s="197">
        <v>2.1</v>
      </c>
      <c r="BO552" s="197">
        <v>89</v>
      </c>
      <c r="BP552" s="197">
        <v>97.4</v>
      </c>
      <c r="BQ552" s="197">
        <v>0</v>
      </c>
      <c r="BR552" s="197">
        <v>57</v>
      </c>
      <c r="BS552" s="197">
        <v>108</v>
      </c>
      <c r="BT552" s="197">
        <v>45</v>
      </c>
      <c r="BU552" s="197">
        <v>6.7</v>
      </c>
      <c r="BV552" s="197">
        <v>75.8</v>
      </c>
      <c r="BW552" s="197">
        <v>6.7</v>
      </c>
      <c r="BX552" s="197">
        <v>3.4</v>
      </c>
      <c r="BY552" s="197">
        <v>78.3</v>
      </c>
      <c r="BZ552" s="197">
        <v>94</v>
      </c>
      <c r="CA552" s="197">
        <v>78.3</v>
      </c>
      <c r="CB552" s="197">
        <v>100</v>
      </c>
      <c r="CC552" s="197"/>
      <c r="CD552" s="197"/>
      <c r="CE552" s="197"/>
      <c r="CF552" s="197"/>
      <c r="CG552" s="197"/>
      <c r="CH552" s="197"/>
      <c r="CI552" s="207">
        <v>9</v>
      </c>
      <c r="CJ552" s="207">
        <v>9</v>
      </c>
      <c r="CK552" s="207">
        <v>0</v>
      </c>
    </row>
    <row r="553" spans="1:89" x14ac:dyDescent="0.2">
      <c r="A553" s="196">
        <v>559</v>
      </c>
      <c r="B553" s="197">
        <v>559</v>
      </c>
      <c r="C553" s="197" t="s">
        <v>1637</v>
      </c>
      <c r="D553" s="202" t="s">
        <v>1638</v>
      </c>
      <c r="E553" s="197">
        <v>9</v>
      </c>
      <c r="F553" s="199" t="s">
        <v>110</v>
      </c>
      <c r="G553" s="199" t="s">
        <v>111</v>
      </c>
      <c r="H553" s="197" t="s">
        <v>1803</v>
      </c>
      <c r="I553" s="200" t="s">
        <v>94</v>
      </c>
      <c r="J553" s="200" t="s">
        <v>1752</v>
      </c>
      <c r="K553" s="200" t="s">
        <v>96</v>
      </c>
      <c r="L553" s="200" t="s">
        <v>337</v>
      </c>
      <c r="M553" s="200" t="s">
        <v>337</v>
      </c>
      <c r="N553" s="200" t="s">
        <v>337</v>
      </c>
      <c r="O553" s="200" t="s">
        <v>337</v>
      </c>
      <c r="P553" s="201">
        <v>44956</v>
      </c>
      <c r="Q553" s="201" t="s">
        <v>88</v>
      </c>
      <c r="R553" s="198" t="s">
        <v>1639</v>
      </c>
      <c r="S553" s="202">
        <v>9</v>
      </c>
      <c r="T553" s="197" t="s">
        <v>90</v>
      </c>
      <c r="U553" s="197">
        <v>139</v>
      </c>
      <c r="V553" s="197">
        <v>26</v>
      </c>
      <c r="W553" s="197">
        <v>13.5</v>
      </c>
      <c r="X553" s="197"/>
      <c r="Y553" s="197"/>
      <c r="Z553" s="203">
        <v>0.87916666666666676</v>
      </c>
      <c r="AA553" s="203">
        <v>0.29930555555555555</v>
      </c>
      <c r="AB553" s="204">
        <v>604.9</v>
      </c>
      <c r="AC553" s="197">
        <v>504</v>
      </c>
      <c r="AD553" s="197">
        <v>83</v>
      </c>
      <c r="AE553" s="197">
        <v>100.9</v>
      </c>
      <c r="AF553" s="197"/>
      <c r="AG553" s="197">
        <v>46.4</v>
      </c>
      <c r="AH553" s="197">
        <v>123.4</v>
      </c>
      <c r="AI553" s="197">
        <v>16.7</v>
      </c>
      <c r="AJ553" s="197">
        <v>3.8</v>
      </c>
      <c r="AK553" s="197">
        <v>44.8</v>
      </c>
      <c r="AL553" s="197">
        <v>19.600000000000001</v>
      </c>
      <c r="AM553" s="197">
        <v>31.7</v>
      </c>
      <c r="AN553" s="197">
        <v>86</v>
      </c>
      <c r="AO553" s="197">
        <v>45</v>
      </c>
      <c r="AP553" s="197">
        <v>4.5</v>
      </c>
      <c r="AQ553" s="197">
        <v>78</v>
      </c>
      <c r="AR553" s="197">
        <v>9.3000000000000007</v>
      </c>
      <c r="AS553" s="197"/>
      <c r="AT553" s="197"/>
      <c r="AU553" s="197"/>
      <c r="AV553" s="197"/>
      <c r="AW553" s="197">
        <v>29</v>
      </c>
      <c r="AX553" s="197">
        <v>3.5</v>
      </c>
      <c r="AY553" s="197">
        <v>1.1000000000000001</v>
      </c>
      <c r="AZ553" s="197">
        <v>1</v>
      </c>
      <c r="BA553" s="197">
        <v>0</v>
      </c>
      <c r="BB553" s="197">
        <v>1</v>
      </c>
      <c r="BC553" s="197">
        <v>14</v>
      </c>
      <c r="BD553" s="197">
        <v>16</v>
      </c>
      <c r="BE553" s="197">
        <v>12.7</v>
      </c>
      <c r="BF553" s="197">
        <v>28</v>
      </c>
      <c r="BG553" s="197">
        <v>1.9</v>
      </c>
      <c r="BH553" s="197">
        <v>5.3</v>
      </c>
      <c r="BI553" s="197">
        <v>0.3</v>
      </c>
      <c r="BJ553" s="197">
        <v>2.2999999999999998</v>
      </c>
      <c r="BK553" s="197">
        <v>1.4</v>
      </c>
      <c r="BL553" s="197">
        <v>1.2</v>
      </c>
      <c r="BM553" s="197">
        <v>6</v>
      </c>
      <c r="BN553" s="197">
        <v>0.7</v>
      </c>
      <c r="BO553" s="197">
        <v>94</v>
      </c>
      <c r="BP553" s="197">
        <v>97.1</v>
      </c>
      <c r="BQ553" s="197">
        <v>0</v>
      </c>
      <c r="BR553" s="197">
        <v>65</v>
      </c>
      <c r="BS553" s="197">
        <v>105</v>
      </c>
      <c r="BT553" s="197">
        <v>53</v>
      </c>
      <c r="BU553" s="197">
        <v>188.8</v>
      </c>
      <c r="BV553" s="197">
        <v>25.2</v>
      </c>
      <c r="BW553" s="197">
        <v>8.6</v>
      </c>
      <c r="BX553" s="197">
        <v>3.2</v>
      </c>
      <c r="BY553" s="197">
        <v>90.1</v>
      </c>
      <c r="BZ553" s="197">
        <v>98.3</v>
      </c>
      <c r="CA553" s="197">
        <v>90.1</v>
      </c>
      <c r="CB553" s="197">
        <v>100</v>
      </c>
      <c r="CC553" s="197"/>
      <c r="CD553" s="197"/>
      <c r="CE553" s="197"/>
      <c r="CF553" s="197"/>
      <c r="CG553" s="197"/>
      <c r="CH553" s="197"/>
      <c r="CI553" s="207">
        <v>9</v>
      </c>
      <c r="CJ553" s="207">
        <v>9</v>
      </c>
      <c r="CK553" s="207">
        <v>1</v>
      </c>
    </row>
    <row r="554" spans="1:89" x14ac:dyDescent="0.2">
      <c r="A554" s="196">
        <v>560</v>
      </c>
      <c r="B554" s="197">
        <v>560</v>
      </c>
      <c r="C554" s="197" t="s">
        <v>1634</v>
      </c>
      <c r="D554" s="202" t="s">
        <v>1635</v>
      </c>
      <c r="E554" s="197">
        <v>5</v>
      </c>
      <c r="F554" s="199" t="s">
        <v>110</v>
      </c>
      <c r="G554" s="199" t="s">
        <v>111</v>
      </c>
      <c r="H554" s="197"/>
      <c r="I554" s="200" t="s">
        <v>94</v>
      </c>
      <c r="J554" s="200" t="s">
        <v>95</v>
      </c>
      <c r="K554" s="200" t="s">
        <v>337</v>
      </c>
      <c r="L554" s="200" t="s">
        <v>337</v>
      </c>
      <c r="M554" s="200" t="s">
        <v>337</v>
      </c>
      <c r="N554" s="200" t="s">
        <v>337</v>
      </c>
      <c r="O554" s="200" t="s">
        <v>337</v>
      </c>
      <c r="P554" s="201">
        <v>44956</v>
      </c>
      <c r="Q554" s="201" t="s">
        <v>88</v>
      </c>
      <c r="R554" s="198" t="s">
        <v>1636</v>
      </c>
      <c r="S554" s="202">
        <v>5</v>
      </c>
      <c r="T554" s="197" t="s">
        <v>90</v>
      </c>
      <c r="U554" s="197">
        <v>102</v>
      </c>
      <c r="V554" s="197">
        <v>18</v>
      </c>
      <c r="W554" s="197">
        <v>17.3</v>
      </c>
      <c r="X554" s="197"/>
      <c r="Y554" s="197"/>
      <c r="Z554" s="203">
        <v>0.91527777777777775</v>
      </c>
      <c r="AA554" s="203">
        <v>0.30694444444444441</v>
      </c>
      <c r="AB554" s="204">
        <v>563.6</v>
      </c>
      <c r="AC554" s="197">
        <v>534.1</v>
      </c>
      <c r="AD554" s="197">
        <v>95</v>
      </c>
      <c r="AE554" s="197">
        <v>29.5</v>
      </c>
      <c r="AF554" s="197"/>
      <c r="AG554" s="197">
        <v>1.6</v>
      </c>
      <c r="AH554" s="197">
        <v>141.6</v>
      </c>
      <c r="AI554" s="197">
        <v>5.2</v>
      </c>
      <c r="AJ554" s="197">
        <v>2.9</v>
      </c>
      <c r="AK554" s="197">
        <v>56.5</v>
      </c>
      <c r="AL554" s="197">
        <v>22.1</v>
      </c>
      <c r="AM554" s="197">
        <v>18.399999999999999</v>
      </c>
      <c r="AN554" s="197">
        <v>99</v>
      </c>
      <c r="AO554" s="197">
        <v>31</v>
      </c>
      <c r="AP554" s="197">
        <v>3.3</v>
      </c>
      <c r="AQ554" s="197">
        <v>150</v>
      </c>
      <c r="AR554" s="197">
        <v>16.8</v>
      </c>
      <c r="AS554" s="197"/>
      <c r="AT554" s="197"/>
      <c r="AU554" s="197"/>
      <c r="AV554" s="197"/>
      <c r="AW554" s="197">
        <v>0</v>
      </c>
      <c r="AX554" s="197">
        <v>0</v>
      </c>
      <c r="AY554" s="197">
        <v>0</v>
      </c>
      <c r="AZ554" s="197">
        <v>0</v>
      </c>
      <c r="BA554" s="197">
        <v>1</v>
      </c>
      <c r="BB554" s="197">
        <v>13</v>
      </c>
      <c r="BC554" s="197">
        <v>93</v>
      </c>
      <c r="BD554" s="197">
        <v>107</v>
      </c>
      <c r="BE554" s="197">
        <v>10</v>
      </c>
      <c r="BF554" s="197">
        <v>13.9</v>
      </c>
      <c r="BG554" s="197">
        <v>12</v>
      </c>
      <c r="BH554" s="197">
        <v>11</v>
      </c>
      <c r="BI554" s="197">
        <v>12.3</v>
      </c>
      <c r="BJ554" s="197">
        <v>18.899999999999999</v>
      </c>
      <c r="BK554" s="197">
        <v>11</v>
      </c>
      <c r="BL554" s="197">
        <v>11.3</v>
      </c>
      <c r="BM554" s="197">
        <v>10</v>
      </c>
      <c r="BN554" s="197">
        <v>1.1000000000000001</v>
      </c>
      <c r="BO554" s="197">
        <v>62</v>
      </c>
      <c r="BP554" s="197">
        <v>96.7</v>
      </c>
      <c r="BQ554" s="197">
        <v>0.5</v>
      </c>
      <c r="BR554" s="197">
        <v>84</v>
      </c>
      <c r="BS554" s="197">
        <v>189</v>
      </c>
      <c r="BT554" s="197">
        <v>23</v>
      </c>
      <c r="BU554" s="197">
        <v>297.5</v>
      </c>
      <c r="BV554" s="197">
        <v>20.2</v>
      </c>
      <c r="BW554" s="197">
        <v>6.9</v>
      </c>
      <c r="BX554" s="197">
        <v>3.5</v>
      </c>
      <c r="BY554" s="197">
        <v>0</v>
      </c>
      <c r="BZ554" s="197">
        <v>20.7</v>
      </c>
      <c r="CA554" s="197">
        <v>98.8</v>
      </c>
      <c r="CB554" s="197">
        <v>100</v>
      </c>
      <c r="CC554" s="197"/>
      <c r="CD554" s="197"/>
      <c r="CE554" s="197"/>
      <c r="CF554" s="197"/>
      <c r="CG554" s="197"/>
      <c r="CH554" s="197" t="s">
        <v>1787</v>
      </c>
      <c r="CI554" s="207" t="s">
        <v>129</v>
      </c>
      <c r="CJ554" s="207">
        <v>8</v>
      </c>
      <c r="CK554" s="207">
        <v>0</v>
      </c>
    </row>
    <row r="555" spans="1:89" x14ac:dyDescent="0.2">
      <c r="A555" s="196">
        <v>561</v>
      </c>
      <c r="B555" s="197">
        <v>561</v>
      </c>
      <c r="C555" s="197" t="s">
        <v>1652</v>
      </c>
      <c r="D555" s="202" t="s">
        <v>1653</v>
      </c>
      <c r="E555" s="197">
        <v>13</v>
      </c>
      <c r="F555" s="199" t="s">
        <v>110</v>
      </c>
      <c r="G555" s="199" t="s">
        <v>111</v>
      </c>
      <c r="H555" s="197"/>
      <c r="I555" s="200" t="s">
        <v>1752</v>
      </c>
      <c r="J555" s="200" t="s">
        <v>139</v>
      </c>
      <c r="K555" s="200" t="s">
        <v>337</v>
      </c>
      <c r="L555" s="200" t="s">
        <v>337</v>
      </c>
      <c r="M555" s="200" t="s">
        <v>337</v>
      </c>
      <c r="N555" s="200" t="s">
        <v>337</v>
      </c>
      <c r="O555" s="200" t="s">
        <v>337</v>
      </c>
      <c r="P555" s="201">
        <v>44958</v>
      </c>
      <c r="Q555" s="201" t="s">
        <v>88</v>
      </c>
      <c r="R555" s="197" t="s">
        <v>1654</v>
      </c>
      <c r="S555" s="202">
        <v>13</v>
      </c>
      <c r="T555" s="197" t="s">
        <v>98</v>
      </c>
      <c r="U555" s="197">
        <v>154</v>
      </c>
      <c r="V555" s="197">
        <v>41</v>
      </c>
      <c r="W555" s="197">
        <v>17.3</v>
      </c>
      <c r="X555" s="197"/>
      <c r="Y555" s="197"/>
      <c r="Z555" s="203">
        <v>0.875</v>
      </c>
      <c r="AA555" s="203">
        <v>0.27569444444444446</v>
      </c>
      <c r="AB555" s="204">
        <v>570</v>
      </c>
      <c r="AC555" s="197">
        <v>374</v>
      </c>
      <c r="AD555" s="197">
        <v>66</v>
      </c>
      <c r="AE555" s="197">
        <v>196</v>
      </c>
      <c r="AF555" s="197"/>
      <c r="AG555" s="197">
        <v>6.9</v>
      </c>
      <c r="AH555" s="197">
        <v>264.5</v>
      </c>
      <c r="AI555" s="197">
        <v>35.200000000000003</v>
      </c>
      <c r="AJ555" s="197">
        <v>6.4</v>
      </c>
      <c r="AK555" s="197">
        <v>50</v>
      </c>
      <c r="AL555" s="197">
        <v>25</v>
      </c>
      <c r="AM555" s="197">
        <v>18.600000000000001</v>
      </c>
      <c r="AN555" s="197">
        <v>66</v>
      </c>
      <c r="AO555" s="197">
        <v>35</v>
      </c>
      <c r="AP555" s="197">
        <v>3.7</v>
      </c>
      <c r="AQ555" s="197">
        <v>49</v>
      </c>
      <c r="AR555" s="197">
        <v>7.9</v>
      </c>
      <c r="AS555" s="197"/>
      <c r="AT555" s="197"/>
      <c r="AU555" s="197"/>
      <c r="AV555" s="197"/>
      <c r="AW555" s="197">
        <v>18</v>
      </c>
      <c r="AX555" s="197">
        <v>2.9</v>
      </c>
      <c r="AY555" s="197">
        <v>2.1</v>
      </c>
      <c r="AZ555" s="197">
        <v>0</v>
      </c>
      <c r="BA555" s="197">
        <v>1</v>
      </c>
      <c r="BB555" s="197">
        <v>1</v>
      </c>
      <c r="BC555" s="197">
        <v>2</v>
      </c>
      <c r="BD555" s="197">
        <v>4</v>
      </c>
      <c r="BE555" s="197">
        <v>10</v>
      </c>
      <c r="BF555" s="197">
        <v>11.5</v>
      </c>
      <c r="BG555" s="197">
        <v>0.6</v>
      </c>
      <c r="BH555" s="197">
        <v>0.9</v>
      </c>
      <c r="BI555" s="197">
        <v>0.6</v>
      </c>
      <c r="BJ555" s="197">
        <v>1</v>
      </c>
      <c r="BK555" s="197">
        <v>0</v>
      </c>
      <c r="BL555" s="197">
        <v>0.3</v>
      </c>
      <c r="BM555" s="197">
        <v>3</v>
      </c>
      <c r="BN555" s="197">
        <v>0.5</v>
      </c>
      <c r="BO555" s="197">
        <v>94</v>
      </c>
      <c r="BP555" s="197">
        <v>95.8</v>
      </c>
      <c r="BQ555" s="197">
        <v>0</v>
      </c>
      <c r="BR555" s="197">
        <v>73</v>
      </c>
      <c r="BS555" s="197">
        <v>121</v>
      </c>
      <c r="BT555" s="197">
        <v>57</v>
      </c>
      <c r="BU555" s="197">
        <v>8</v>
      </c>
      <c r="BV555" s="197">
        <v>2.2999999999999998</v>
      </c>
      <c r="BW555" s="197">
        <v>15.9</v>
      </c>
      <c r="BX555" s="197">
        <v>3</v>
      </c>
      <c r="BY555" s="197">
        <v>96.4</v>
      </c>
      <c r="BZ555" s="197">
        <v>99.7</v>
      </c>
      <c r="CA555" s="197">
        <v>96.4</v>
      </c>
      <c r="CB555" s="197">
        <v>100</v>
      </c>
      <c r="CC555" s="197"/>
      <c r="CD555" s="197"/>
      <c r="CE555" s="197"/>
      <c r="CF555" s="197"/>
      <c r="CG555" s="197"/>
      <c r="CH555" s="197"/>
      <c r="CI555" s="207">
        <v>10</v>
      </c>
      <c r="CJ555" s="207">
        <v>10</v>
      </c>
      <c r="CK555" s="207">
        <v>0</v>
      </c>
    </row>
    <row r="556" spans="1:89" x14ac:dyDescent="0.2">
      <c r="A556" s="196">
        <v>562</v>
      </c>
      <c r="B556" s="197">
        <v>562</v>
      </c>
      <c r="C556" s="197" t="s">
        <v>1655</v>
      </c>
      <c r="D556" s="202" t="s">
        <v>1656</v>
      </c>
      <c r="E556" s="197">
        <v>5</v>
      </c>
      <c r="F556" s="199" t="s">
        <v>110</v>
      </c>
      <c r="G556" s="199" t="s">
        <v>111</v>
      </c>
      <c r="H556" s="197"/>
      <c r="I556" s="200" t="s">
        <v>94</v>
      </c>
      <c r="J556" s="200" t="s">
        <v>337</v>
      </c>
      <c r="K556" s="200" t="s">
        <v>337</v>
      </c>
      <c r="L556" s="200" t="s">
        <v>337</v>
      </c>
      <c r="M556" s="200" t="s">
        <v>337</v>
      </c>
      <c r="N556" s="200" t="s">
        <v>337</v>
      </c>
      <c r="O556" s="200" t="s">
        <v>337</v>
      </c>
      <c r="P556" s="201">
        <v>44959</v>
      </c>
      <c r="Q556" s="201" t="s">
        <v>88</v>
      </c>
      <c r="R556" s="197" t="s">
        <v>1657</v>
      </c>
      <c r="S556" s="202">
        <v>5</v>
      </c>
      <c r="T556" s="197" t="s">
        <v>90</v>
      </c>
      <c r="U556" s="197">
        <v>104</v>
      </c>
      <c r="V556" s="197">
        <v>15</v>
      </c>
      <c r="W556" s="197">
        <v>13.9</v>
      </c>
      <c r="X556" s="197"/>
      <c r="Y556" s="197"/>
      <c r="Z556" s="203">
        <v>0.89583333333333337</v>
      </c>
      <c r="AA556" s="203">
        <v>0.29930555555555555</v>
      </c>
      <c r="AB556" s="204">
        <v>580.6</v>
      </c>
      <c r="AC556" s="197">
        <v>521</v>
      </c>
      <c r="AD556" s="197">
        <v>90</v>
      </c>
      <c r="AE556" s="197">
        <v>59.6</v>
      </c>
      <c r="AF556" s="197"/>
      <c r="AG556" s="197">
        <v>11.4</v>
      </c>
      <c r="AH556" s="197">
        <v>91.9</v>
      </c>
      <c r="AI556" s="197">
        <v>10.3</v>
      </c>
      <c r="AJ556" s="197">
        <v>4.2</v>
      </c>
      <c r="AK556" s="197">
        <v>50.1</v>
      </c>
      <c r="AL556" s="197">
        <v>22.3</v>
      </c>
      <c r="AM556" s="197">
        <v>23.4</v>
      </c>
      <c r="AN556" s="197">
        <v>57</v>
      </c>
      <c r="AO556" s="197">
        <v>18</v>
      </c>
      <c r="AP556" s="197">
        <v>1.9</v>
      </c>
      <c r="AQ556" s="197">
        <v>79</v>
      </c>
      <c r="AR556" s="197">
        <v>9.1</v>
      </c>
      <c r="AS556" s="197"/>
      <c r="AT556" s="197"/>
      <c r="AU556" s="197"/>
      <c r="AV556" s="197"/>
      <c r="AW556" s="197">
        <v>19</v>
      </c>
      <c r="AX556" s="197">
        <v>2.1</v>
      </c>
      <c r="AY556" s="197">
        <v>0.5</v>
      </c>
      <c r="AZ556" s="197">
        <v>0</v>
      </c>
      <c r="BA556" s="197">
        <v>0</v>
      </c>
      <c r="BB556" s="197">
        <v>2</v>
      </c>
      <c r="BC556" s="197">
        <v>39</v>
      </c>
      <c r="BD556" s="197">
        <v>41</v>
      </c>
      <c r="BE556" s="197">
        <v>9.6999999999999993</v>
      </c>
      <c r="BF556" s="197">
        <v>24.3</v>
      </c>
      <c r="BG556" s="197">
        <v>4.7</v>
      </c>
      <c r="BH556" s="197">
        <v>9.8000000000000007</v>
      </c>
      <c r="BI556" s="197">
        <v>3.2</v>
      </c>
      <c r="BJ556" s="197">
        <v>6.1</v>
      </c>
      <c r="BK556" s="197">
        <v>3.4</v>
      </c>
      <c r="BL556" s="197">
        <v>4.7</v>
      </c>
      <c r="BM556" s="197">
        <v>1</v>
      </c>
      <c r="BN556" s="197">
        <v>0.1</v>
      </c>
      <c r="BO556" s="197">
        <v>92</v>
      </c>
      <c r="BP556" s="197">
        <v>97.7</v>
      </c>
      <c r="BQ556" s="197">
        <v>0.1</v>
      </c>
      <c r="BR556" s="197">
        <v>86</v>
      </c>
      <c r="BS556" s="197">
        <v>130</v>
      </c>
      <c r="BT556" s="197">
        <v>63</v>
      </c>
      <c r="BU556" s="197">
        <v>134.19999999999999</v>
      </c>
      <c r="BV556" s="197">
        <v>99.6</v>
      </c>
      <c r="BW556" s="197">
        <v>19</v>
      </c>
      <c r="BX556" s="197">
        <v>6</v>
      </c>
      <c r="BY556" s="197">
        <v>75</v>
      </c>
      <c r="BZ556" s="197">
        <v>99</v>
      </c>
      <c r="CA556" s="197">
        <v>75</v>
      </c>
      <c r="CB556" s="197">
        <v>100</v>
      </c>
      <c r="CC556" s="197"/>
      <c r="CD556" s="197"/>
      <c r="CE556" s="197"/>
      <c r="CF556" s="197"/>
      <c r="CG556" s="197"/>
      <c r="CH556" s="197"/>
      <c r="CI556" s="207">
        <v>10</v>
      </c>
      <c r="CJ556" s="207">
        <v>10</v>
      </c>
      <c r="CK556" s="207">
        <v>0</v>
      </c>
    </row>
    <row r="557" spans="1:89" x14ac:dyDescent="0.2">
      <c r="A557" s="196">
        <v>563</v>
      </c>
      <c r="B557" s="197">
        <v>563</v>
      </c>
      <c r="C557" s="197" t="s">
        <v>1658</v>
      </c>
      <c r="D557" s="202" t="s">
        <v>1659</v>
      </c>
      <c r="E557" s="197">
        <v>4</v>
      </c>
      <c r="F557" s="199" t="s">
        <v>110</v>
      </c>
      <c r="G557" s="199" t="s">
        <v>111</v>
      </c>
      <c r="H557" s="197"/>
      <c r="I557" s="200" t="s">
        <v>94</v>
      </c>
      <c r="J557" s="200" t="s">
        <v>95</v>
      </c>
      <c r="K557" s="200" t="s">
        <v>96</v>
      </c>
      <c r="L557" s="200" t="s">
        <v>1752</v>
      </c>
      <c r="M557" s="200" t="s">
        <v>337</v>
      </c>
      <c r="N557" s="200" t="s">
        <v>337</v>
      </c>
      <c r="O557" s="200" t="s">
        <v>337</v>
      </c>
      <c r="P557" s="201">
        <v>44965</v>
      </c>
      <c r="Q557" s="201" t="s">
        <v>88</v>
      </c>
      <c r="R557" s="197" t="s">
        <v>1660</v>
      </c>
      <c r="S557" s="202">
        <v>4</v>
      </c>
      <c r="T557" s="197" t="s">
        <v>90</v>
      </c>
      <c r="U557" s="197">
        <v>99</v>
      </c>
      <c r="V557" s="197"/>
      <c r="W557" s="197"/>
      <c r="X557" s="197"/>
      <c r="Y557" s="197"/>
      <c r="Z557" s="203">
        <v>0.88888888888888884</v>
      </c>
      <c r="AA557" s="203">
        <v>0.28888888888888892</v>
      </c>
      <c r="AB557" s="204">
        <v>556.5</v>
      </c>
      <c r="AC557" s="197">
        <v>521.5</v>
      </c>
      <c r="AD557" s="197">
        <v>94</v>
      </c>
      <c r="AE557" s="197">
        <v>35.4</v>
      </c>
      <c r="AF557" s="197"/>
      <c r="AG557" s="197">
        <v>18.600000000000001</v>
      </c>
      <c r="AH557" s="197">
        <v>140</v>
      </c>
      <c r="AI557" s="197">
        <v>9.4</v>
      </c>
      <c r="AJ557" s="197">
        <v>4.0999999999999996</v>
      </c>
      <c r="AK557" s="197">
        <v>54.7</v>
      </c>
      <c r="AL557" s="197">
        <v>19.8</v>
      </c>
      <c r="AM557" s="197">
        <v>21.4</v>
      </c>
      <c r="AN557" s="197">
        <v>90</v>
      </c>
      <c r="AO557" s="197">
        <v>31</v>
      </c>
      <c r="AP557" s="197">
        <v>3.3</v>
      </c>
      <c r="AQ557" s="197">
        <v>93</v>
      </c>
      <c r="AR557" s="197">
        <v>10.7</v>
      </c>
      <c r="AS557" s="197"/>
      <c r="AT557" s="197"/>
      <c r="AU557" s="197"/>
      <c r="AV557" s="197"/>
      <c r="AW557" s="197">
        <v>0</v>
      </c>
      <c r="AX557" s="197">
        <v>0</v>
      </c>
      <c r="AY557" s="197">
        <v>0</v>
      </c>
      <c r="AZ557" s="197">
        <v>9</v>
      </c>
      <c r="BA557" s="197">
        <v>2</v>
      </c>
      <c r="BB557" s="197">
        <v>4</v>
      </c>
      <c r="BC557" s="197">
        <v>67</v>
      </c>
      <c r="BD557" s="197">
        <v>82</v>
      </c>
      <c r="BE557" s="197">
        <v>10.7</v>
      </c>
      <c r="BF557" s="197">
        <v>17</v>
      </c>
      <c r="BG557" s="197">
        <v>9.4</v>
      </c>
      <c r="BH557" s="197">
        <v>11.8</v>
      </c>
      <c r="BI557" s="197">
        <v>8.8000000000000007</v>
      </c>
      <c r="BJ557" s="197">
        <v>8.6999999999999993</v>
      </c>
      <c r="BK557" s="197">
        <v>11.2</v>
      </c>
      <c r="BL557" s="197">
        <v>7.6</v>
      </c>
      <c r="BM557" s="197">
        <v>33</v>
      </c>
      <c r="BN557" s="197">
        <v>3.7</v>
      </c>
      <c r="BO557" s="197">
        <v>75</v>
      </c>
      <c r="BP557" s="197">
        <v>97.2</v>
      </c>
      <c r="BQ557" s="197">
        <v>0.4</v>
      </c>
      <c r="BR557" s="197">
        <v>96</v>
      </c>
      <c r="BS557" s="197">
        <v>142</v>
      </c>
      <c r="BT557" s="197">
        <v>66</v>
      </c>
      <c r="BU557" s="197">
        <v>381.9</v>
      </c>
      <c r="BV557" s="197">
        <v>4.0999999999999996</v>
      </c>
      <c r="BW557" s="197">
        <v>7.2</v>
      </c>
      <c r="BX557" s="197">
        <v>3.5</v>
      </c>
      <c r="BY557" s="197">
        <v>41.6</v>
      </c>
      <c r="BZ557" s="197">
        <v>91.4</v>
      </c>
      <c r="CA557" s="197">
        <v>41.6</v>
      </c>
      <c r="CB557" s="197">
        <v>100</v>
      </c>
      <c r="CC557" s="197"/>
      <c r="CD557" s="197"/>
      <c r="CE557" s="197"/>
      <c r="CF557" s="197"/>
      <c r="CG557" s="197"/>
      <c r="CH557" s="197"/>
      <c r="CI557" s="207">
        <v>10</v>
      </c>
      <c r="CJ557" s="207">
        <v>10</v>
      </c>
      <c r="CK557" s="207">
        <v>0</v>
      </c>
    </row>
    <row r="558" spans="1:89" x14ac:dyDescent="0.2">
      <c r="A558" s="196">
        <v>564</v>
      </c>
      <c r="B558" s="197">
        <v>564</v>
      </c>
      <c r="C558" s="197" t="s">
        <v>1661</v>
      </c>
      <c r="D558" s="202" t="s">
        <v>1662</v>
      </c>
      <c r="E558" s="197">
        <v>14</v>
      </c>
      <c r="F558" s="199" t="s">
        <v>110</v>
      </c>
      <c r="G558" s="199" t="s">
        <v>111</v>
      </c>
      <c r="H558" s="197" t="s">
        <v>1802</v>
      </c>
      <c r="I558" s="200" t="s">
        <v>1792</v>
      </c>
      <c r="J558" s="200" t="s">
        <v>337</v>
      </c>
      <c r="K558" s="200" t="s">
        <v>337</v>
      </c>
      <c r="L558" s="200" t="s">
        <v>337</v>
      </c>
      <c r="M558" s="200" t="s">
        <v>337</v>
      </c>
      <c r="N558" s="200" t="s">
        <v>337</v>
      </c>
      <c r="O558" s="200" t="s">
        <v>337</v>
      </c>
      <c r="P558" s="201">
        <v>44971</v>
      </c>
      <c r="Q558" s="201" t="s">
        <v>88</v>
      </c>
      <c r="R558" s="197" t="s">
        <v>1663</v>
      </c>
      <c r="S558" s="202">
        <v>14</v>
      </c>
      <c r="T558" s="197" t="s">
        <v>98</v>
      </c>
      <c r="U558" s="197">
        <v>173</v>
      </c>
      <c r="V558" s="197">
        <v>50</v>
      </c>
      <c r="W558" s="197">
        <v>16.7</v>
      </c>
      <c r="X558" s="197"/>
      <c r="Y558" s="197"/>
      <c r="Z558" s="203">
        <v>0.93819444444444444</v>
      </c>
      <c r="AA558" s="203">
        <v>0.3611111111111111</v>
      </c>
      <c r="AB558" s="204">
        <v>609</v>
      </c>
      <c r="AC558" s="197">
        <v>593</v>
      </c>
      <c r="AD558" s="197">
        <v>97</v>
      </c>
      <c r="AE558" s="197">
        <v>16</v>
      </c>
      <c r="AF558" s="197"/>
      <c r="AG558" s="197">
        <v>5</v>
      </c>
      <c r="AH558" s="197">
        <v>81</v>
      </c>
      <c r="AI558" s="197">
        <v>2.6</v>
      </c>
      <c r="AJ558" s="197">
        <v>3.4</v>
      </c>
      <c r="AK558" s="197">
        <v>63.1</v>
      </c>
      <c r="AL558" s="197">
        <v>12.1</v>
      </c>
      <c r="AM558" s="197">
        <v>21.4</v>
      </c>
      <c r="AN558" s="197">
        <v>46</v>
      </c>
      <c r="AO558" s="197">
        <v>17</v>
      </c>
      <c r="AP558" s="197">
        <v>1.7</v>
      </c>
      <c r="AQ558" s="197">
        <v>78</v>
      </c>
      <c r="AR558" s="197">
        <v>7.9</v>
      </c>
      <c r="AS558" s="197"/>
      <c r="AT558" s="197"/>
      <c r="AU558" s="197"/>
      <c r="AV558" s="197"/>
      <c r="AW558" s="197">
        <v>39</v>
      </c>
      <c r="AX558" s="197">
        <v>3.9</v>
      </c>
      <c r="AY558" s="197">
        <v>0.1</v>
      </c>
      <c r="AZ558" s="197">
        <v>2</v>
      </c>
      <c r="BA558" s="197">
        <v>7</v>
      </c>
      <c r="BB558" s="197">
        <v>2</v>
      </c>
      <c r="BC558" s="197">
        <v>48</v>
      </c>
      <c r="BD558" s="197">
        <v>59</v>
      </c>
      <c r="BE558" s="197">
        <v>17.2</v>
      </c>
      <c r="BF558" s="197">
        <v>19.600000000000001</v>
      </c>
      <c r="BG558" s="197">
        <v>6</v>
      </c>
      <c r="BH558" s="197">
        <v>5.7</v>
      </c>
      <c r="BI558" s="197">
        <v>6.1</v>
      </c>
      <c r="BJ558" s="197">
        <v>13.9</v>
      </c>
      <c r="BK558" s="197">
        <v>1.3</v>
      </c>
      <c r="BL558" s="197">
        <v>4.9000000000000004</v>
      </c>
      <c r="BM558" s="197">
        <v>27</v>
      </c>
      <c r="BN558" s="197">
        <v>2.7</v>
      </c>
      <c r="BO558" s="197">
        <v>85</v>
      </c>
      <c r="BP558" s="197">
        <v>96.1</v>
      </c>
      <c r="BQ558" s="197">
        <v>0.1</v>
      </c>
      <c r="BR558" s="197">
        <v>65</v>
      </c>
      <c r="BS558" s="197">
        <v>116</v>
      </c>
      <c r="BT558" s="197">
        <v>45</v>
      </c>
      <c r="BU558" s="197">
        <v>83</v>
      </c>
      <c r="BV558" s="197">
        <v>58.2</v>
      </c>
      <c r="BW558" s="197">
        <v>11.5</v>
      </c>
      <c r="BX558" s="197">
        <v>3.6</v>
      </c>
      <c r="BY558" s="197">
        <v>93.8</v>
      </c>
      <c r="BZ558" s="197">
        <v>99.7</v>
      </c>
      <c r="CA558" s="197">
        <v>93.8</v>
      </c>
      <c r="CB558" s="197">
        <v>100</v>
      </c>
      <c r="CC558" s="197"/>
      <c r="CD558" s="197"/>
      <c r="CE558" s="197" t="s">
        <v>79</v>
      </c>
      <c r="CF558" s="208" t="s">
        <v>1897</v>
      </c>
      <c r="CG558" s="197"/>
      <c r="CH558" s="197"/>
      <c r="CI558" s="207">
        <v>8</v>
      </c>
      <c r="CJ558" s="207">
        <v>10</v>
      </c>
      <c r="CK558" s="207">
        <v>0</v>
      </c>
    </row>
    <row r="559" spans="1:89" x14ac:dyDescent="0.2">
      <c r="A559" s="196">
        <v>565</v>
      </c>
      <c r="B559" s="197">
        <v>565</v>
      </c>
      <c r="C559" s="197" t="s">
        <v>1667</v>
      </c>
      <c r="D559" s="202" t="s">
        <v>1668</v>
      </c>
      <c r="E559" s="197">
        <v>9</v>
      </c>
      <c r="F559" s="199" t="s">
        <v>110</v>
      </c>
      <c r="G559" s="199" t="s">
        <v>111</v>
      </c>
      <c r="H559" s="197"/>
      <c r="I559" s="200" t="s">
        <v>1752</v>
      </c>
      <c r="J559" s="200" t="s">
        <v>337</v>
      </c>
      <c r="K559" s="200" t="s">
        <v>337</v>
      </c>
      <c r="L559" s="200" t="s">
        <v>337</v>
      </c>
      <c r="M559" s="200" t="s">
        <v>337</v>
      </c>
      <c r="N559" s="200" t="s">
        <v>337</v>
      </c>
      <c r="O559" s="200" t="s">
        <v>337</v>
      </c>
      <c r="P559" s="201">
        <v>44972</v>
      </c>
      <c r="Q559" s="201" t="s">
        <v>88</v>
      </c>
      <c r="R559" s="197" t="s">
        <v>1669</v>
      </c>
      <c r="S559" s="202">
        <v>9</v>
      </c>
      <c r="T559" s="197" t="s">
        <v>98</v>
      </c>
      <c r="U559" s="197">
        <v>131</v>
      </c>
      <c r="V559" s="197">
        <v>30</v>
      </c>
      <c r="W559" s="197">
        <v>17.5</v>
      </c>
      <c r="X559" s="197"/>
      <c r="Y559" s="197"/>
      <c r="Z559" s="203">
        <v>0.86458333333333337</v>
      </c>
      <c r="AA559" s="203">
        <v>0.29930555555555555</v>
      </c>
      <c r="AB559" s="204">
        <v>599</v>
      </c>
      <c r="AC559" s="197">
        <v>442.5</v>
      </c>
      <c r="AD559" s="197">
        <v>74</v>
      </c>
      <c r="AE559" s="197">
        <v>156.6</v>
      </c>
      <c r="AF559" s="197"/>
      <c r="AG559" s="197">
        <v>26.9</v>
      </c>
      <c r="AH559" s="197">
        <v>202.5</v>
      </c>
      <c r="AI559" s="197">
        <v>29.3</v>
      </c>
      <c r="AJ559" s="197">
        <v>3.7</v>
      </c>
      <c r="AK559" s="197">
        <v>52.4</v>
      </c>
      <c r="AL559" s="197">
        <v>25.1</v>
      </c>
      <c r="AM559" s="197">
        <v>18.8</v>
      </c>
      <c r="AN559" s="197">
        <v>64</v>
      </c>
      <c r="AO559" s="197">
        <v>21</v>
      </c>
      <c r="AP559" s="197">
        <v>2.1</v>
      </c>
      <c r="AQ559" s="197">
        <v>98</v>
      </c>
      <c r="AR559" s="197">
        <v>13.3</v>
      </c>
      <c r="AS559" s="197"/>
      <c r="AT559" s="197"/>
      <c r="AU559" s="197"/>
      <c r="AV559" s="197"/>
      <c r="AW559" s="197">
        <v>0</v>
      </c>
      <c r="AX559" s="197">
        <v>0</v>
      </c>
      <c r="AY559" s="197">
        <v>0</v>
      </c>
      <c r="AZ559" s="197">
        <v>1</v>
      </c>
      <c r="BA559" s="197">
        <v>0</v>
      </c>
      <c r="BB559" s="197">
        <v>1</v>
      </c>
      <c r="BC559" s="197">
        <v>28</v>
      </c>
      <c r="BD559" s="197">
        <v>30</v>
      </c>
      <c r="BE559" s="197">
        <v>9.1999999999999993</v>
      </c>
      <c r="BF559" s="197">
        <v>26.5</v>
      </c>
      <c r="BG559" s="197">
        <v>4.0999999999999996</v>
      </c>
      <c r="BH559" s="197">
        <v>5.8</v>
      </c>
      <c r="BI559" s="197">
        <v>3.7</v>
      </c>
      <c r="BJ559" s="197">
        <v>4.7</v>
      </c>
      <c r="BK559" s="197">
        <v>2.6</v>
      </c>
      <c r="BL559" s="197">
        <v>4.5</v>
      </c>
      <c r="BM559" s="197">
        <v>7</v>
      </c>
      <c r="BN559" s="197">
        <v>0.9</v>
      </c>
      <c r="BO559" s="197">
        <v>92</v>
      </c>
      <c r="BP559" s="197">
        <v>97.2</v>
      </c>
      <c r="BQ559" s="197">
        <v>0.1</v>
      </c>
      <c r="BR559" s="197">
        <v>65</v>
      </c>
      <c r="BS559" s="197">
        <v>108</v>
      </c>
      <c r="BT559" s="197">
        <v>47</v>
      </c>
      <c r="BU559" s="197">
        <v>313.2</v>
      </c>
      <c r="BV559" s="197">
        <v>42.8</v>
      </c>
      <c r="BW559" s="197">
        <v>13.8</v>
      </c>
      <c r="BX559" s="197">
        <v>3.7</v>
      </c>
      <c r="BY559" s="197">
        <v>71.099999999999994</v>
      </c>
      <c r="BZ559" s="197">
        <v>95.1</v>
      </c>
      <c r="CA559" s="197">
        <v>71.099999999999994</v>
      </c>
      <c r="CB559" s="197">
        <v>100</v>
      </c>
      <c r="CC559" s="197"/>
      <c r="CD559" s="197"/>
      <c r="CE559" s="197"/>
      <c r="CF559" s="197"/>
      <c r="CG559" s="197"/>
      <c r="CH559" s="197"/>
      <c r="CI559" s="207">
        <v>6</v>
      </c>
      <c r="CJ559" s="207">
        <v>6</v>
      </c>
      <c r="CK559" s="207">
        <v>6</v>
      </c>
    </row>
    <row r="560" spans="1:89" x14ac:dyDescent="0.2">
      <c r="A560" s="196">
        <v>566</v>
      </c>
      <c r="B560" s="197">
        <v>566</v>
      </c>
      <c r="C560" s="197" t="s">
        <v>1664</v>
      </c>
      <c r="D560" s="202" t="s">
        <v>1665</v>
      </c>
      <c r="E560" s="197">
        <v>12</v>
      </c>
      <c r="F560" s="199" t="s">
        <v>110</v>
      </c>
      <c r="G560" s="199" t="s">
        <v>111</v>
      </c>
      <c r="H560" s="197" t="s">
        <v>1782</v>
      </c>
      <c r="I560" s="200" t="s">
        <v>1752</v>
      </c>
      <c r="J560" s="200" t="s">
        <v>96</v>
      </c>
      <c r="K560" s="200" t="s">
        <v>87</v>
      </c>
      <c r="L560" s="200" t="s">
        <v>200</v>
      </c>
      <c r="M560" s="200" t="s">
        <v>337</v>
      </c>
      <c r="N560" s="200" t="s">
        <v>337</v>
      </c>
      <c r="O560" s="200" t="s">
        <v>337</v>
      </c>
      <c r="P560" s="201">
        <v>44972</v>
      </c>
      <c r="Q560" s="201" t="s">
        <v>88</v>
      </c>
      <c r="R560" s="197" t="s">
        <v>1666</v>
      </c>
      <c r="S560" s="202">
        <v>12</v>
      </c>
      <c r="T560" s="197" t="s">
        <v>98</v>
      </c>
      <c r="U560" s="197">
        <v>158</v>
      </c>
      <c r="V560" s="197">
        <v>42</v>
      </c>
      <c r="W560" s="197">
        <v>16.8</v>
      </c>
      <c r="X560" s="197"/>
      <c r="Y560" s="197"/>
      <c r="Z560" s="203">
        <v>0.85763888888888884</v>
      </c>
      <c r="AA560" s="203">
        <v>0.25347222222222221</v>
      </c>
      <c r="AB560" s="204">
        <v>570.5</v>
      </c>
      <c r="AC560" s="197">
        <v>508.5</v>
      </c>
      <c r="AD560" s="197">
        <v>89</v>
      </c>
      <c r="AE560" s="197">
        <v>62</v>
      </c>
      <c r="AF560" s="197"/>
      <c r="AG560" s="197">
        <v>1.5</v>
      </c>
      <c r="AH560" s="197">
        <v>203.5</v>
      </c>
      <c r="AI560" s="197">
        <v>10.9</v>
      </c>
      <c r="AJ560" s="197">
        <v>2.9</v>
      </c>
      <c r="AK560" s="197">
        <v>55.2</v>
      </c>
      <c r="AL560" s="197">
        <v>17.600000000000001</v>
      </c>
      <c r="AM560" s="197">
        <v>24.3</v>
      </c>
      <c r="AN560" s="197">
        <v>61</v>
      </c>
      <c r="AO560" s="197">
        <v>33</v>
      </c>
      <c r="AP560" s="197">
        <v>3.5</v>
      </c>
      <c r="AQ560" s="197">
        <v>63</v>
      </c>
      <c r="AR560" s="197">
        <v>7.4</v>
      </c>
      <c r="AS560" s="197"/>
      <c r="AT560" s="197"/>
      <c r="AU560" s="197"/>
      <c r="AV560" s="197"/>
      <c r="AW560" s="197">
        <v>13</v>
      </c>
      <c r="AX560" s="197">
        <v>1.5</v>
      </c>
      <c r="AY560" s="197">
        <v>0.5</v>
      </c>
      <c r="AZ560" s="197">
        <v>1</v>
      </c>
      <c r="BA560" s="197">
        <v>0</v>
      </c>
      <c r="BB560" s="197">
        <v>0</v>
      </c>
      <c r="BC560" s="197">
        <v>13</v>
      </c>
      <c r="BD560" s="197">
        <v>14</v>
      </c>
      <c r="BE560" s="197">
        <v>11.8</v>
      </c>
      <c r="BF560" s="197">
        <v>17.600000000000001</v>
      </c>
      <c r="BG560" s="197">
        <v>1.7</v>
      </c>
      <c r="BH560" s="197">
        <v>2.4</v>
      </c>
      <c r="BI560" s="197">
        <v>1.4</v>
      </c>
      <c r="BJ560" s="197">
        <v>2.8</v>
      </c>
      <c r="BK560" s="197">
        <v>1.2</v>
      </c>
      <c r="BL560" s="197">
        <v>1.3</v>
      </c>
      <c r="BM560" s="197">
        <v>1</v>
      </c>
      <c r="BN560" s="197">
        <v>0.1</v>
      </c>
      <c r="BO560" s="197">
        <v>83</v>
      </c>
      <c r="BP560" s="197">
        <v>96.7</v>
      </c>
      <c r="BQ560" s="197">
        <v>0.9</v>
      </c>
      <c r="BR560" s="197">
        <v>61</v>
      </c>
      <c r="BS560" s="197">
        <v>106</v>
      </c>
      <c r="BT560" s="197">
        <v>46</v>
      </c>
      <c r="BU560" s="197">
        <v>14.4</v>
      </c>
      <c r="BV560" s="197">
        <v>25.6</v>
      </c>
      <c r="BW560" s="197">
        <v>12.4</v>
      </c>
      <c r="BX560" s="197">
        <v>4</v>
      </c>
      <c r="BY560" s="197">
        <v>45.8</v>
      </c>
      <c r="BZ560" s="197">
        <v>85.2</v>
      </c>
      <c r="CA560" s="197">
        <v>45.8</v>
      </c>
      <c r="CB560" s="197">
        <v>100</v>
      </c>
      <c r="CC560" s="197"/>
      <c r="CD560" s="197"/>
      <c r="CE560" s="197"/>
      <c r="CF560" s="197"/>
      <c r="CG560" s="197"/>
      <c r="CH560" s="197" t="s">
        <v>1765</v>
      </c>
      <c r="CI560" s="207">
        <v>8</v>
      </c>
      <c r="CJ560" s="207">
        <v>8</v>
      </c>
      <c r="CK560" s="207">
        <v>5</v>
      </c>
    </row>
    <row r="561" spans="1:89" x14ac:dyDescent="0.2">
      <c r="A561" s="196">
        <v>567</v>
      </c>
      <c r="B561" s="197">
        <v>567</v>
      </c>
      <c r="C561" s="197" t="s">
        <v>1670</v>
      </c>
      <c r="D561" s="202" t="s">
        <v>1671</v>
      </c>
      <c r="E561" s="197">
        <v>8</v>
      </c>
      <c r="F561" s="199" t="s">
        <v>110</v>
      </c>
      <c r="G561" s="199" t="s">
        <v>111</v>
      </c>
      <c r="H561" s="197"/>
      <c r="I561" s="200" t="s">
        <v>1752</v>
      </c>
      <c r="J561" s="200" t="s">
        <v>96</v>
      </c>
      <c r="K561" s="200" t="s">
        <v>93</v>
      </c>
      <c r="L561" s="200" t="s">
        <v>337</v>
      </c>
      <c r="M561" s="200" t="s">
        <v>337</v>
      </c>
      <c r="N561" s="200" t="s">
        <v>337</v>
      </c>
      <c r="O561" s="200" t="s">
        <v>337</v>
      </c>
      <c r="P561" s="201">
        <v>44974</v>
      </c>
      <c r="Q561" s="201" t="s">
        <v>88</v>
      </c>
      <c r="R561" s="197" t="s">
        <v>1672</v>
      </c>
      <c r="S561" s="202">
        <v>8</v>
      </c>
      <c r="T561" s="197" t="s">
        <v>98</v>
      </c>
      <c r="U561" s="197">
        <v>128</v>
      </c>
      <c r="V561" s="197">
        <v>26</v>
      </c>
      <c r="W561" s="197">
        <v>15.9</v>
      </c>
      <c r="X561" s="197"/>
      <c r="Y561" s="197"/>
      <c r="Z561" s="203">
        <v>0.91041666666666676</v>
      </c>
      <c r="AA561" s="203">
        <v>0.27152777777777776</v>
      </c>
      <c r="AB561" s="204">
        <v>520.5</v>
      </c>
      <c r="AC561" s="197">
        <v>501</v>
      </c>
      <c r="AD561" s="197">
        <v>96</v>
      </c>
      <c r="AE561" s="197">
        <v>19.5</v>
      </c>
      <c r="AF561" s="197"/>
      <c r="AG561" s="197">
        <v>2</v>
      </c>
      <c r="AH561" s="197">
        <v>158.5</v>
      </c>
      <c r="AI561" s="197">
        <v>3.7</v>
      </c>
      <c r="AJ561" s="197">
        <v>2.2999999999999998</v>
      </c>
      <c r="AK561" s="197">
        <v>49</v>
      </c>
      <c r="AL561" s="197">
        <v>25.2</v>
      </c>
      <c r="AM561" s="197">
        <v>23.5</v>
      </c>
      <c r="AN561" s="197">
        <v>71</v>
      </c>
      <c r="AO561" s="197">
        <v>26</v>
      </c>
      <c r="AP561" s="197">
        <v>3</v>
      </c>
      <c r="AQ561" s="197">
        <v>78</v>
      </c>
      <c r="AR561" s="197">
        <v>9.3000000000000007</v>
      </c>
      <c r="AS561" s="197"/>
      <c r="AT561" s="197"/>
      <c r="AU561" s="197"/>
      <c r="AV561" s="197"/>
      <c r="AW561" s="197">
        <v>4</v>
      </c>
      <c r="AX561" s="197">
        <v>0.5</v>
      </c>
      <c r="AY561" s="197">
        <v>0.1</v>
      </c>
      <c r="AZ561" s="197">
        <v>0</v>
      </c>
      <c r="BA561" s="197">
        <v>0</v>
      </c>
      <c r="BB561" s="197">
        <v>3</v>
      </c>
      <c r="BC561" s="197">
        <v>20</v>
      </c>
      <c r="BD561" s="197">
        <v>23</v>
      </c>
      <c r="BE561" s="197">
        <v>12.2</v>
      </c>
      <c r="BF561" s="197">
        <v>17</v>
      </c>
      <c r="BG561" s="197">
        <v>2.8</v>
      </c>
      <c r="BH561" s="197">
        <v>2</v>
      </c>
      <c r="BI561" s="197">
        <v>3</v>
      </c>
      <c r="BJ561" s="197">
        <v>3.7</v>
      </c>
      <c r="BK561" s="197">
        <v>2.6</v>
      </c>
      <c r="BL561" s="197">
        <v>2.5</v>
      </c>
      <c r="BM561" s="197">
        <v>0</v>
      </c>
      <c r="BN561" s="197">
        <v>0</v>
      </c>
      <c r="BO561" s="197">
        <v>92</v>
      </c>
      <c r="BP561" s="197">
        <v>97.6</v>
      </c>
      <c r="BQ561" s="197">
        <v>0</v>
      </c>
      <c r="BR561" s="197">
        <v>68</v>
      </c>
      <c r="BS561" s="197">
        <v>122</v>
      </c>
      <c r="BT561" s="197">
        <v>50</v>
      </c>
      <c r="BU561" s="197">
        <v>36.5</v>
      </c>
      <c r="BV561" s="197">
        <v>2.4</v>
      </c>
      <c r="BW561" s="197">
        <v>8.6</v>
      </c>
      <c r="BX561" s="197"/>
      <c r="BY561" s="197">
        <v>36.799999999999997</v>
      </c>
      <c r="BZ561" s="197">
        <v>76</v>
      </c>
      <c r="CA561" s="197">
        <v>36.799999999999997</v>
      </c>
      <c r="CB561" s="197">
        <v>100</v>
      </c>
      <c r="CC561" s="197" t="s">
        <v>77</v>
      </c>
      <c r="CD561" s="197"/>
      <c r="CE561" s="197"/>
      <c r="CF561" s="197"/>
      <c r="CG561" s="197"/>
      <c r="CH561" s="197"/>
      <c r="CI561" s="207">
        <v>10</v>
      </c>
      <c r="CJ561" s="207">
        <v>10</v>
      </c>
      <c r="CK561" s="207">
        <v>0</v>
      </c>
    </row>
    <row r="562" spans="1:89" x14ac:dyDescent="0.2">
      <c r="A562" s="196">
        <v>568</v>
      </c>
      <c r="B562" s="197">
        <v>568</v>
      </c>
      <c r="C562" s="197" t="s">
        <v>1673</v>
      </c>
      <c r="D562" s="202" t="s">
        <v>1674</v>
      </c>
      <c r="E562" s="197">
        <v>9</v>
      </c>
      <c r="F562" s="199" t="s">
        <v>110</v>
      </c>
      <c r="G562" s="199" t="s">
        <v>111</v>
      </c>
      <c r="H562" s="197"/>
      <c r="I562" s="200" t="s">
        <v>94</v>
      </c>
      <c r="J562" s="200" t="s">
        <v>87</v>
      </c>
      <c r="K562" s="200" t="s">
        <v>337</v>
      </c>
      <c r="L562" s="200" t="s">
        <v>337</v>
      </c>
      <c r="M562" s="200" t="s">
        <v>337</v>
      </c>
      <c r="N562" s="200" t="s">
        <v>337</v>
      </c>
      <c r="O562" s="200" t="s">
        <v>337</v>
      </c>
      <c r="P562" s="201">
        <v>44978</v>
      </c>
      <c r="Q562" s="201" t="s">
        <v>88</v>
      </c>
      <c r="R562" s="197" t="s">
        <v>1675</v>
      </c>
      <c r="S562" s="202">
        <v>9</v>
      </c>
      <c r="T562" s="197" t="s">
        <v>98</v>
      </c>
      <c r="U562" s="197">
        <v>135</v>
      </c>
      <c r="V562" s="197">
        <v>33</v>
      </c>
      <c r="W562" s="197">
        <v>18.100000000000001</v>
      </c>
      <c r="X562" s="197"/>
      <c r="Y562" s="197"/>
      <c r="Z562" s="203">
        <v>0.95138888888888884</v>
      </c>
      <c r="AA562" s="203">
        <v>0.37638888888888888</v>
      </c>
      <c r="AB562" s="204">
        <v>594</v>
      </c>
      <c r="AC562" s="197">
        <v>582</v>
      </c>
      <c r="AD562" s="197">
        <v>98</v>
      </c>
      <c r="AE562" s="197">
        <v>12</v>
      </c>
      <c r="AF562" s="197"/>
      <c r="AG562" s="197">
        <v>17.899999999999999</v>
      </c>
      <c r="AH562" s="197">
        <v>78.5</v>
      </c>
      <c r="AI562" s="197">
        <v>4.9000000000000004</v>
      </c>
      <c r="AJ562" s="197">
        <v>1.9</v>
      </c>
      <c r="AK562" s="197">
        <v>45.2</v>
      </c>
      <c r="AL562" s="197">
        <v>24.3</v>
      </c>
      <c r="AM562" s="197">
        <v>28.6</v>
      </c>
      <c r="AN562" s="197">
        <v>61</v>
      </c>
      <c r="AO562" s="197">
        <v>18</v>
      </c>
      <c r="AP562" s="197">
        <v>1.8</v>
      </c>
      <c r="AQ562" s="197">
        <v>70</v>
      </c>
      <c r="AR562" s="197">
        <v>7.2</v>
      </c>
      <c r="AS562" s="197"/>
      <c r="AT562" s="197"/>
      <c r="AU562" s="197"/>
      <c r="AV562" s="197"/>
      <c r="AW562" s="197">
        <v>8</v>
      </c>
      <c r="AX562" s="197">
        <v>0.8</v>
      </c>
      <c r="AY562" s="197">
        <v>0</v>
      </c>
      <c r="AZ562" s="197">
        <v>0</v>
      </c>
      <c r="BA562" s="197">
        <v>0</v>
      </c>
      <c r="BB562" s="197">
        <v>1</v>
      </c>
      <c r="BC562" s="197">
        <v>29</v>
      </c>
      <c r="BD562" s="197">
        <v>30</v>
      </c>
      <c r="BE562" s="197">
        <v>16.100000000000001</v>
      </c>
      <c r="BF562" s="197">
        <v>28.9</v>
      </c>
      <c r="BG562" s="197">
        <v>3.1</v>
      </c>
      <c r="BH562" s="197">
        <v>5.8</v>
      </c>
      <c r="BI562" s="197">
        <v>2</v>
      </c>
      <c r="BJ562" s="197">
        <v>3.5</v>
      </c>
      <c r="BK562" s="197">
        <v>2.8</v>
      </c>
      <c r="BL562" s="197">
        <v>2.5</v>
      </c>
      <c r="BM562" s="197">
        <v>12</v>
      </c>
      <c r="BN562" s="197">
        <v>1.2</v>
      </c>
      <c r="BO562" s="197">
        <v>89</v>
      </c>
      <c r="BP562" s="197">
        <v>97.3</v>
      </c>
      <c r="BQ562" s="197">
        <v>0</v>
      </c>
      <c r="BR562" s="197">
        <v>70</v>
      </c>
      <c r="BS562" s="197">
        <v>115</v>
      </c>
      <c r="BT562" s="197">
        <v>53</v>
      </c>
      <c r="BU562" s="197">
        <v>7.1</v>
      </c>
      <c r="BV562" s="197">
        <v>55.3</v>
      </c>
      <c r="BW562" s="197">
        <v>2.2000000000000002</v>
      </c>
      <c r="BX562" s="197">
        <v>3.7</v>
      </c>
      <c r="BY562" s="197">
        <v>49.4</v>
      </c>
      <c r="BZ562" s="197">
        <v>99.1</v>
      </c>
      <c r="CA562" s="197">
        <v>49.4</v>
      </c>
      <c r="CB562" s="197">
        <v>100</v>
      </c>
      <c r="CC562" s="197"/>
      <c r="CD562" s="197"/>
      <c r="CE562" s="197"/>
      <c r="CF562" s="197"/>
      <c r="CG562" s="197"/>
      <c r="CH562" s="197"/>
      <c r="CI562" s="207">
        <v>8</v>
      </c>
      <c r="CJ562" s="207">
        <v>6</v>
      </c>
      <c r="CK562" s="207">
        <v>5</v>
      </c>
    </row>
    <row r="563" spans="1:89" x14ac:dyDescent="0.2">
      <c r="A563" s="196">
        <v>569</v>
      </c>
      <c r="B563" s="197">
        <v>569</v>
      </c>
      <c r="C563" s="197" t="s">
        <v>1676</v>
      </c>
      <c r="D563" s="202" t="s">
        <v>1677</v>
      </c>
      <c r="E563" s="197">
        <v>11</v>
      </c>
      <c r="F563" s="199" t="s">
        <v>110</v>
      </c>
      <c r="G563" s="199" t="s">
        <v>111</v>
      </c>
      <c r="H563" s="197"/>
      <c r="I563" s="200" t="s">
        <v>1752</v>
      </c>
      <c r="J563" s="200" t="s">
        <v>337</v>
      </c>
      <c r="K563" s="200" t="s">
        <v>337</v>
      </c>
      <c r="L563" s="200" t="s">
        <v>337</v>
      </c>
      <c r="M563" s="200" t="s">
        <v>337</v>
      </c>
      <c r="N563" s="200" t="s">
        <v>337</v>
      </c>
      <c r="O563" s="200" t="s">
        <v>337</v>
      </c>
      <c r="P563" s="201">
        <v>44979</v>
      </c>
      <c r="Q563" s="201" t="s">
        <v>88</v>
      </c>
      <c r="R563" s="197" t="s">
        <v>1678</v>
      </c>
      <c r="S563" s="202">
        <v>11</v>
      </c>
      <c r="T563" s="197" t="s">
        <v>98</v>
      </c>
      <c r="U563" s="197">
        <v>144</v>
      </c>
      <c r="V563" s="197">
        <v>34</v>
      </c>
      <c r="W563" s="197">
        <v>16.399999999999999</v>
      </c>
      <c r="X563" s="197"/>
      <c r="Y563" s="197"/>
      <c r="Z563" s="203">
        <v>0.88541666666666663</v>
      </c>
      <c r="AA563" s="203">
        <v>0.35486111111111113</v>
      </c>
      <c r="AB563" s="204">
        <v>672.5</v>
      </c>
      <c r="AC563" s="197">
        <v>630</v>
      </c>
      <c r="AD563" s="197">
        <v>94</v>
      </c>
      <c r="AE563" s="197">
        <v>42.5</v>
      </c>
      <c r="AF563" s="197"/>
      <c r="AG563" s="197">
        <v>3.9</v>
      </c>
      <c r="AH563" s="197">
        <v>172.5</v>
      </c>
      <c r="AI563" s="197">
        <v>6.9</v>
      </c>
      <c r="AJ563" s="197">
        <v>3.6</v>
      </c>
      <c r="AK563" s="197">
        <v>54.9</v>
      </c>
      <c r="AL563" s="197">
        <v>18.3</v>
      </c>
      <c r="AM563" s="197">
        <v>23.2</v>
      </c>
      <c r="AN563" s="197">
        <v>78</v>
      </c>
      <c r="AO563" s="197">
        <v>36</v>
      </c>
      <c r="AP563" s="197">
        <v>3.2</v>
      </c>
      <c r="AQ563" s="197">
        <v>87</v>
      </c>
      <c r="AR563" s="197">
        <v>8.3000000000000007</v>
      </c>
      <c r="AS563" s="197"/>
      <c r="AT563" s="197"/>
      <c r="AU563" s="197"/>
      <c r="AV563" s="197"/>
      <c r="AW563" s="197">
        <v>33</v>
      </c>
      <c r="AX563" s="197">
        <v>3.1</v>
      </c>
      <c r="AY563" s="197">
        <v>1.2</v>
      </c>
      <c r="AZ563" s="197">
        <v>3</v>
      </c>
      <c r="BA563" s="197">
        <v>4</v>
      </c>
      <c r="BB563" s="197">
        <v>20</v>
      </c>
      <c r="BC563" s="197">
        <v>18</v>
      </c>
      <c r="BD563" s="197">
        <v>45</v>
      </c>
      <c r="BE563" s="197">
        <v>16.600000000000001</v>
      </c>
      <c r="BF563" s="197">
        <v>21.6</v>
      </c>
      <c r="BG563" s="197">
        <v>4.3</v>
      </c>
      <c r="BH563" s="197">
        <v>4.5</v>
      </c>
      <c r="BI563" s="197">
        <v>4.2</v>
      </c>
      <c r="BJ563" s="197">
        <v>5.3</v>
      </c>
      <c r="BK563" s="197">
        <v>3.6</v>
      </c>
      <c r="BL563" s="197">
        <v>2.9</v>
      </c>
      <c r="BM563" s="197">
        <v>19</v>
      </c>
      <c r="BN563" s="197">
        <v>1.8</v>
      </c>
      <c r="BO563" s="197">
        <v>90</v>
      </c>
      <c r="BP563" s="197">
        <v>97</v>
      </c>
      <c r="BQ563" s="197">
        <v>0</v>
      </c>
      <c r="BR563" s="197">
        <v>83</v>
      </c>
      <c r="BS563" s="197">
        <v>120</v>
      </c>
      <c r="BT563" s="197">
        <v>59</v>
      </c>
      <c r="BU563" s="197">
        <v>24.5</v>
      </c>
      <c r="BV563" s="197">
        <v>21.8</v>
      </c>
      <c r="BW563" s="197">
        <v>30.3</v>
      </c>
      <c r="BX563" s="197">
        <v>3.3</v>
      </c>
      <c r="BY563" s="197">
        <v>100</v>
      </c>
      <c r="BZ563" s="197">
        <v>100</v>
      </c>
      <c r="CA563" s="197">
        <v>100</v>
      </c>
      <c r="CB563" s="197">
        <v>100</v>
      </c>
      <c r="CC563" s="197"/>
      <c r="CD563" s="197" t="s">
        <v>78</v>
      </c>
      <c r="CE563" s="197" t="s">
        <v>79</v>
      </c>
      <c r="CF563" s="197" t="s">
        <v>1900</v>
      </c>
      <c r="CG563" s="197"/>
      <c r="CH563" s="197"/>
      <c r="CI563" s="207">
        <v>10</v>
      </c>
      <c r="CJ563" s="207">
        <v>10</v>
      </c>
      <c r="CK563" s="207">
        <v>0</v>
      </c>
    </row>
    <row r="564" spans="1:89" x14ac:dyDescent="0.2">
      <c r="A564" s="214">
        <v>570</v>
      </c>
      <c r="B564" s="215">
        <v>570</v>
      </c>
      <c r="C564" s="215" t="s">
        <v>1679</v>
      </c>
      <c r="D564" s="216" t="s">
        <v>1680</v>
      </c>
      <c r="E564" s="215">
        <v>10</v>
      </c>
      <c r="F564" s="217" t="s">
        <v>110</v>
      </c>
      <c r="G564" s="217" t="s">
        <v>111</v>
      </c>
      <c r="H564" s="215"/>
      <c r="I564" s="218" t="s">
        <v>94</v>
      </c>
      <c r="J564" s="218" t="s">
        <v>87</v>
      </c>
      <c r="K564" s="218" t="s">
        <v>93</v>
      </c>
      <c r="L564" s="218" t="s">
        <v>337</v>
      </c>
      <c r="M564" s="218" t="s">
        <v>337</v>
      </c>
      <c r="N564" s="218" t="s">
        <v>337</v>
      </c>
      <c r="O564" s="218" t="s">
        <v>337</v>
      </c>
      <c r="P564" s="219">
        <v>44981</v>
      </c>
      <c r="Q564" s="219" t="s">
        <v>88</v>
      </c>
      <c r="R564" s="215" t="s">
        <v>1681</v>
      </c>
      <c r="S564" s="216">
        <v>10</v>
      </c>
      <c r="T564" s="215" t="s">
        <v>90</v>
      </c>
      <c r="U564" s="215">
        <v>146</v>
      </c>
      <c r="V564" s="215">
        <v>34</v>
      </c>
      <c r="W564" s="215">
        <v>16</v>
      </c>
      <c r="X564" s="215"/>
      <c r="Y564" s="215"/>
      <c r="Z564" s="220">
        <v>0.88124999999999998</v>
      </c>
      <c r="AA564" s="220">
        <v>0.2986111111111111</v>
      </c>
      <c r="AB564" s="221">
        <v>601.5</v>
      </c>
      <c r="AC564" s="215">
        <v>489.5</v>
      </c>
      <c r="AD564" s="215">
        <v>81</v>
      </c>
      <c r="AE564" s="215">
        <v>112</v>
      </c>
      <c r="AF564" s="215"/>
      <c r="AG564" s="215">
        <v>0</v>
      </c>
      <c r="AH564" s="215">
        <v>111.5</v>
      </c>
      <c r="AI564" s="215">
        <v>18.600000000000001</v>
      </c>
      <c r="AJ564" s="215">
        <v>5.2</v>
      </c>
      <c r="AK564" s="215">
        <v>54.6</v>
      </c>
      <c r="AL564" s="215">
        <v>19.399999999999999</v>
      </c>
      <c r="AM564" s="215">
        <v>20.7</v>
      </c>
      <c r="AN564" s="215">
        <v>100</v>
      </c>
      <c r="AO564" s="215">
        <v>53</v>
      </c>
      <c r="AP564" s="215">
        <v>5.3</v>
      </c>
      <c r="AQ564" s="215">
        <v>90</v>
      </c>
      <c r="AR564" s="215">
        <v>11</v>
      </c>
      <c r="AS564" s="215"/>
      <c r="AT564" s="215"/>
      <c r="AU564" s="215"/>
      <c r="AV564" s="215"/>
      <c r="AW564" s="215">
        <v>4</v>
      </c>
      <c r="AX564" s="215">
        <v>0.5</v>
      </c>
      <c r="AY564" s="215">
        <v>0.1</v>
      </c>
      <c r="AZ564" s="215">
        <v>1</v>
      </c>
      <c r="BA564" s="215">
        <v>1</v>
      </c>
      <c r="BB564" s="215">
        <v>2</v>
      </c>
      <c r="BC564" s="215">
        <v>48</v>
      </c>
      <c r="BD564" s="215">
        <v>52</v>
      </c>
      <c r="BE564" s="215">
        <v>11.5</v>
      </c>
      <c r="BF564" s="215">
        <v>25.7</v>
      </c>
      <c r="BG564" s="215">
        <v>6.4</v>
      </c>
      <c r="BH564" s="215">
        <v>11.2</v>
      </c>
      <c r="BI564" s="215">
        <v>5.0999999999999996</v>
      </c>
      <c r="BJ564" s="215">
        <v>13.2</v>
      </c>
      <c r="BK564" s="215">
        <v>6</v>
      </c>
      <c r="BL564" s="215">
        <v>6.7</v>
      </c>
      <c r="BM564" s="215">
        <v>24</v>
      </c>
      <c r="BN564" s="215">
        <v>2.9</v>
      </c>
      <c r="BO564" s="215">
        <v>90</v>
      </c>
      <c r="BP564" s="215">
        <v>96.6</v>
      </c>
      <c r="BQ564" s="215">
        <v>0</v>
      </c>
      <c r="BR564" s="215">
        <v>94</v>
      </c>
      <c r="BS564" s="215">
        <v>140</v>
      </c>
      <c r="BT564" s="215">
        <v>58</v>
      </c>
      <c r="BU564" s="215">
        <v>158.6</v>
      </c>
      <c r="BV564" s="215">
        <v>33.9</v>
      </c>
      <c r="BW564" s="215">
        <v>16.2</v>
      </c>
      <c r="BX564" s="215">
        <v>3.6</v>
      </c>
      <c r="BY564" s="215">
        <v>85</v>
      </c>
      <c r="BZ564" s="215">
        <v>99.3</v>
      </c>
      <c r="CA564" s="215">
        <v>85</v>
      </c>
      <c r="CB564" s="215">
        <v>85.3</v>
      </c>
      <c r="CC564" s="215"/>
      <c r="CD564" s="215"/>
      <c r="CE564" s="215"/>
      <c r="CF564" s="215"/>
      <c r="CG564" s="215"/>
      <c r="CH564" s="215"/>
      <c r="CI564" s="207">
        <v>8</v>
      </c>
      <c r="CJ564" s="207">
        <v>8</v>
      </c>
      <c r="CK564" s="207">
        <v>0</v>
      </c>
    </row>
    <row r="565" spans="1:89" ht="16" thickBot="1" x14ac:dyDescent="0.25"/>
    <row r="566" spans="1:89" ht="16" thickBot="1" x14ac:dyDescent="0.25">
      <c r="H566" s="39"/>
      <c r="I566" s="40" t="s">
        <v>5</v>
      </c>
      <c r="J566" s="40" t="s">
        <v>6</v>
      </c>
      <c r="K566" s="40" t="s">
        <v>7</v>
      </c>
      <c r="L566" s="40" t="s">
        <v>8</v>
      </c>
      <c r="M566" s="40" t="s">
        <v>9</v>
      </c>
      <c r="N566" s="40" t="s">
        <v>10</v>
      </c>
      <c r="O566" s="40" t="s">
        <v>11</v>
      </c>
      <c r="P566" s="45" t="s">
        <v>1817</v>
      </c>
      <c r="Q566" s="41" t="s">
        <v>1820</v>
      </c>
      <c r="S566" s="50" t="s">
        <v>1821</v>
      </c>
      <c r="T566" s="53" t="s">
        <v>1829</v>
      </c>
      <c r="U566" s="53" t="s">
        <v>1831</v>
      </c>
      <c r="V566" s="56" t="s">
        <v>1836</v>
      </c>
      <c r="W566" s="57" t="s">
        <v>1841</v>
      </c>
      <c r="AB566" s="53" t="s">
        <v>1846</v>
      </c>
      <c r="AC566" s="56" t="s">
        <v>1851</v>
      </c>
      <c r="AD566" s="57" t="s">
        <v>1856</v>
      </c>
      <c r="AG566" s="66" t="s">
        <v>1861</v>
      </c>
      <c r="AH566" s="66" t="s">
        <v>1861</v>
      </c>
      <c r="AI566" s="63" t="s">
        <v>1861</v>
      </c>
      <c r="AJ566" s="64" t="s">
        <v>1861</v>
      </c>
      <c r="AK566" s="64" t="s">
        <v>1861</v>
      </c>
      <c r="AL566" s="64" t="s">
        <v>1861</v>
      </c>
      <c r="AM566" s="65" t="s">
        <v>1861</v>
      </c>
      <c r="AN566" s="66" t="s">
        <v>1861</v>
      </c>
      <c r="AO566" s="66" t="s">
        <v>1861</v>
      </c>
      <c r="AP566" s="66" t="s">
        <v>1861</v>
      </c>
      <c r="AQ566" s="66" t="s">
        <v>1861</v>
      </c>
      <c r="AR566" s="66" t="s">
        <v>1861</v>
      </c>
    </row>
    <row r="567" spans="1:89" x14ac:dyDescent="0.2">
      <c r="F567" s="50" t="s">
        <v>1806</v>
      </c>
      <c r="H567" s="42" t="s">
        <v>1807</v>
      </c>
      <c r="I567" s="29">
        <f t="shared" ref="I567:O567" si="0">COUNTIF(I2:I564,"Attention disorders")</f>
        <v>46</v>
      </c>
      <c r="J567" s="29">
        <f t="shared" si="0"/>
        <v>35</v>
      </c>
      <c r="K567" s="29">
        <f t="shared" si="0"/>
        <v>30</v>
      </c>
      <c r="L567" s="29">
        <f t="shared" si="0"/>
        <v>20</v>
      </c>
      <c r="M567" s="29">
        <f t="shared" si="0"/>
        <v>4</v>
      </c>
      <c r="N567" s="29">
        <f t="shared" si="0"/>
        <v>0</v>
      </c>
      <c r="O567" s="29">
        <f t="shared" si="0"/>
        <v>0</v>
      </c>
      <c r="P567" s="38">
        <f>SUM(I567:O567)</f>
        <v>135</v>
      </c>
      <c r="Q567" s="46">
        <f>P567/563</f>
        <v>0.23978685612788633</v>
      </c>
      <c r="S567" s="51">
        <f>AVERAGE(S2:S564)</f>
        <v>8.8774422735346352</v>
      </c>
      <c r="T567" s="54">
        <f>COUNTIF(T2:T564,"Homme")</f>
        <v>362</v>
      </c>
      <c r="U567" s="58">
        <f>AVERAGE(U2:U564)</f>
        <v>136.92639138240574</v>
      </c>
      <c r="V567" s="49">
        <f>AVERAGE(V2:V564)</f>
        <v>35.105514705882356</v>
      </c>
      <c r="W567" s="59">
        <f>AVERAGE(W2:W564)</f>
        <v>17.605082119553625</v>
      </c>
      <c r="AB567" s="58">
        <f>AVERAGE(AB2:AB564)</f>
        <v>599.59804618117255</v>
      </c>
      <c r="AC567" s="49">
        <f>AVERAGE(AC2:AC564)</f>
        <v>546.36163410301947</v>
      </c>
      <c r="AD567" s="59">
        <f>AVERAGE(AD2:AD564)</f>
        <v>91.246891651865013</v>
      </c>
      <c r="AG567" s="51">
        <f>AVERAGE(AG2:AG564)</f>
        <v>21.933925399644746</v>
      </c>
      <c r="AH567" s="51">
        <f t="shared" ref="AH567:AR567" si="1">AVERAGE(AH2:AH564)</f>
        <v>129.91847246891652</v>
      </c>
      <c r="AI567" s="58">
        <f t="shared" si="1"/>
        <v>11.207104795737118</v>
      </c>
      <c r="AJ567" s="49">
        <f t="shared" si="1"/>
        <v>5.3477797513321477</v>
      </c>
      <c r="AK567" s="49">
        <f t="shared" si="1"/>
        <v>51.459147424511585</v>
      </c>
      <c r="AL567" s="49">
        <f t="shared" si="1"/>
        <v>20.585435168738901</v>
      </c>
      <c r="AM567" s="59">
        <f t="shared" si="1"/>
        <v>22.607460035523978</v>
      </c>
      <c r="AN567" s="51">
        <f t="shared" si="1"/>
        <v>75.12433392539964</v>
      </c>
      <c r="AO567" s="51">
        <f t="shared" si="1"/>
        <v>26.726465364120781</v>
      </c>
      <c r="AP567" s="51">
        <f t="shared" si="1"/>
        <v>2.6875666074600364</v>
      </c>
      <c r="AQ567" s="51">
        <f t="shared" si="1"/>
        <v>108.33037300177619</v>
      </c>
      <c r="AR567" s="51">
        <f t="shared" si="1"/>
        <v>11.833925399644775</v>
      </c>
    </row>
    <row r="568" spans="1:89" x14ac:dyDescent="0.2">
      <c r="F568" s="222">
        <f>COUNTIF(G2:G564,"O")</f>
        <v>351</v>
      </c>
      <c r="H568" s="42" t="s">
        <v>1808</v>
      </c>
      <c r="I568" s="29">
        <f t="shared" ref="I568:O568" si="2">COUNTIF(I2:I564,"Fatigue")</f>
        <v>106</v>
      </c>
      <c r="J568" s="29">
        <f t="shared" si="2"/>
        <v>78</v>
      </c>
      <c r="K568" s="29">
        <f t="shared" si="2"/>
        <v>52</v>
      </c>
      <c r="L568" s="29">
        <f t="shared" si="2"/>
        <v>21</v>
      </c>
      <c r="M568" s="29">
        <f t="shared" si="2"/>
        <v>2</v>
      </c>
      <c r="N568" s="29">
        <f t="shared" si="2"/>
        <v>2</v>
      </c>
      <c r="O568" s="29">
        <f t="shared" si="2"/>
        <v>0</v>
      </c>
      <c r="P568" s="38">
        <f t="shared" ref="P568:P577" si="3">SUM(I568:O568)</f>
        <v>261</v>
      </c>
      <c r="Q568" s="46">
        <f t="shared" ref="Q568:Q579" si="4">P568/563</f>
        <v>0.4635879218472469</v>
      </c>
      <c r="S568" s="51" t="s">
        <v>1822</v>
      </c>
      <c r="T568" s="54" t="s">
        <v>1828</v>
      </c>
      <c r="U568" s="54" t="s">
        <v>1832</v>
      </c>
      <c r="V568" s="36" t="s">
        <v>1837</v>
      </c>
      <c r="W568" s="60" t="s">
        <v>1842</v>
      </c>
      <c r="AB568" s="54" t="s">
        <v>1847</v>
      </c>
      <c r="AC568" s="36" t="s">
        <v>1852</v>
      </c>
      <c r="AD568" s="60" t="s">
        <v>1857</v>
      </c>
      <c r="AG568" s="51" t="s">
        <v>1862</v>
      </c>
      <c r="AH568" s="51" t="s">
        <v>1862</v>
      </c>
      <c r="AI568" s="58" t="s">
        <v>1862</v>
      </c>
      <c r="AJ568" s="49" t="s">
        <v>1862</v>
      </c>
      <c r="AK568" s="49" t="s">
        <v>1862</v>
      </c>
      <c r="AL568" s="49" t="s">
        <v>1862</v>
      </c>
      <c r="AM568" s="59" t="s">
        <v>1862</v>
      </c>
      <c r="AN568" s="51" t="s">
        <v>1862</v>
      </c>
      <c r="AO568" s="51" t="s">
        <v>1862</v>
      </c>
      <c r="AP568" s="51" t="s">
        <v>1862</v>
      </c>
      <c r="AQ568" s="51" t="s">
        <v>1862</v>
      </c>
      <c r="AR568" s="51" t="s">
        <v>1862</v>
      </c>
    </row>
    <row r="569" spans="1:89" x14ac:dyDescent="0.2">
      <c r="F569" s="222" t="s">
        <v>1932</v>
      </c>
      <c r="H569" s="42" t="s">
        <v>1809</v>
      </c>
      <c r="I569" s="29">
        <f t="shared" ref="I569:O569" si="5">COUNTIF(I2:I564,"Snoring")</f>
        <v>194</v>
      </c>
      <c r="J569" s="29">
        <f t="shared" si="5"/>
        <v>52</v>
      </c>
      <c r="K569" s="29">
        <f t="shared" si="5"/>
        <v>6</v>
      </c>
      <c r="L569" s="29">
        <f t="shared" si="5"/>
        <v>0</v>
      </c>
      <c r="M569" s="29">
        <f t="shared" si="5"/>
        <v>0</v>
      </c>
      <c r="N569" s="29">
        <f t="shared" si="5"/>
        <v>0</v>
      </c>
      <c r="O569" s="29">
        <f t="shared" si="5"/>
        <v>0</v>
      </c>
      <c r="P569" s="38">
        <f t="shared" si="3"/>
        <v>252</v>
      </c>
      <c r="Q569" s="46">
        <f t="shared" si="4"/>
        <v>0.44760213143872113</v>
      </c>
      <c r="S569" s="51">
        <f>MEDIAN(S2:S564)</f>
        <v>8</v>
      </c>
      <c r="T569" s="54">
        <f>COUNTIF(T2:T564,"Femme")</f>
        <v>201</v>
      </c>
      <c r="U569" s="58">
        <f>MEDIAN(U2:U564)</f>
        <v>135</v>
      </c>
      <c r="V569" s="49">
        <f>MEDIAN(V2:V564)</f>
        <v>31</v>
      </c>
      <c r="W569" s="59">
        <f>MEDIAN(W2:W564)</f>
        <v>16.7</v>
      </c>
      <c r="AB569" s="58">
        <f>MEDIAN(AB2:AB564)</f>
        <v>601</v>
      </c>
      <c r="AC569" s="49">
        <f>MEDIAN(AC2:AC564)</f>
        <v>549.5</v>
      </c>
      <c r="AD569" s="59">
        <f>MEDIAN(AD2:AD564)</f>
        <v>93</v>
      </c>
      <c r="AG569" s="51">
        <f>MEDIAN(AG2:AG564)</f>
        <v>14.9</v>
      </c>
      <c r="AH569" s="51">
        <f t="shared" ref="AH569:AR569" si="6">MEDIAN(AH2:AH564)</f>
        <v>127.5</v>
      </c>
      <c r="AI569" s="58">
        <f t="shared" si="6"/>
        <v>9.4</v>
      </c>
      <c r="AJ569" s="49">
        <f t="shared" si="6"/>
        <v>4.7</v>
      </c>
      <c r="AK569" s="49">
        <f t="shared" si="6"/>
        <v>51.5</v>
      </c>
      <c r="AL569" s="49">
        <f t="shared" si="6"/>
        <v>20.399999999999999</v>
      </c>
      <c r="AM569" s="59">
        <f t="shared" si="6"/>
        <v>22.9</v>
      </c>
      <c r="AN569" s="51">
        <f t="shared" si="6"/>
        <v>74</v>
      </c>
      <c r="AO569" s="51">
        <f t="shared" si="6"/>
        <v>26</v>
      </c>
      <c r="AP569" s="51">
        <f t="shared" si="6"/>
        <v>2.6</v>
      </c>
      <c r="AQ569" s="51">
        <f t="shared" si="6"/>
        <v>97</v>
      </c>
      <c r="AR569" s="51">
        <f t="shared" si="6"/>
        <v>11</v>
      </c>
    </row>
    <row r="570" spans="1:89" ht="16" thickBot="1" x14ac:dyDescent="0.25">
      <c r="F570" s="223">
        <f>563-F568</f>
        <v>212</v>
      </c>
      <c r="H570" s="42" t="s">
        <v>1810</v>
      </c>
      <c r="I570" s="29">
        <f t="shared" ref="I570:O570" si="7">COUNTIF(I2:I564,"Night sweating")</f>
        <v>11</v>
      </c>
      <c r="J570" s="29">
        <f t="shared" si="7"/>
        <v>45</v>
      </c>
      <c r="K570" s="29">
        <f t="shared" si="7"/>
        <v>23</v>
      </c>
      <c r="L570" s="29">
        <f t="shared" si="7"/>
        <v>19</v>
      </c>
      <c r="M570" s="29">
        <f t="shared" si="7"/>
        <v>10</v>
      </c>
      <c r="N570" s="29">
        <f t="shared" si="7"/>
        <v>0</v>
      </c>
      <c r="O570" s="29">
        <f t="shared" si="7"/>
        <v>0</v>
      </c>
      <c r="P570" s="38">
        <f t="shared" si="3"/>
        <v>108</v>
      </c>
      <c r="Q570" s="46">
        <f t="shared" si="4"/>
        <v>0.19182948490230906</v>
      </c>
      <c r="S570" s="51" t="s">
        <v>1823</v>
      </c>
      <c r="T570" s="54" t="s">
        <v>1830</v>
      </c>
      <c r="U570" s="54" t="s">
        <v>1833</v>
      </c>
      <c r="V570" s="36" t="s">
        <v>1838</v>
      </c>
      <c r="W570" s="60" t="s">
        <v>1843</v>
      </c>
      <c r="AB570" s="54" t="s">
        <v>1848</v>
      </c>
      <c r="AC570" s="36" t="s">
        <v>1853</v>
      </c>
      <c r="AD570" s="60" t="s">
        <v>1858</v>
      </c>
      <c r="AG570" s="51" t="s">
        <v>1863</v>
      </c>
      <c r="AH570" s="51" t="s">
        <v>1863</v>
      </c>
      <c r="AI570" s="58" t="s">
        <v>1863</v>
      </c>
      <c r="AJ570" s="49" t="s">
        <v>1863</v>
      </c>
      <c r="AK570" s="49" t="s">
        <v>1863</v>
      </c>
      <c r="AL570" s="49" t="s">
        <v>1863</v>
      </c>
      <c r="AM570" s="59" t="s">
        <v>1863</v>
      </c>
      <c r="AN570" s="51" t="s">
        <v>1863</v>
      </c>
      <c r="AO570" s="51" t="s">
        <v>1863</v>
      </c>
      <c r="AP570" s="51" t="s">
        <v>1863</v>
      </c>
      <c r="AQ570" s="51" t="s">
        <v>1863</v>
      </c>
      <c r="AR570" s="51" t="s">
        <v>1863</v>
      </c>
    </row>
    <row r="571" spans="1:89" ht="16" thickBot="1" x14ac:dyDescent="0.25">
      <c r="H571" s="42" t="s">
        <v>1811</v>
      </c>
      <c r="I571" s="29">
        <f t="shared" ref="I571:O571" si="8">COUNTIF(I2:I564,"Kick")</f>
        <v>33</v>
      </c>
      <c r="J571" s="29">
        <f t="shared" si="8"/>
        <v>64</v>
      </c>
      <c r="K571" s="29">
        <f t="shared" si="8"/>
        <v>58</v>
      </c>
      <c r="L571" s="29">
        <f t="shared" si="8"/>
        <v>24</v>
      </c>
      <c r="M571" s="29">
        <f t="shared" si="8"/>
        <v>7</v>
      </c>
      <c r="N571" s="29">
        <f t="shared" si="8"/>
        <v>2</v>
      </c>
      <c r="O571" s="29">
        <f t="shared" si="8"/>
        <v>1</v>
      </c>
      <c r="P571" s="38">
        <f t="shared" si="3"/>
        <v>189</v>
      </c>
      <c r="Q571" s="46">
        <f t="shared" si="4"/>
        <v>0.33570159857904086</v>
      </c>
      <c r="S571" s="51">
        <f>AVEDEV(S2:S564)</f>
        <v>2.8293366228243135</v>
      </c>
      <c r="T571" s="55">
        <f>T567/T569</f>
        <v>1.8009950248756219</v>
      </c>
      <c r="U571" s="58">
        <f>AVEDEV(U2:U564)</f>
        <v>17.125960115906899</v>
      </c>
      <c r="V571" s="49">
        <f>AVEDEV(V2:V564)</f>
        <v>12.478176362456747</v>
      </c>
      <c r="W571" s="59">
        <f>AVEDEV(W2:W564)</f>
        <v>2.6851322720079818</v>
      </c>
      <c r="AB571" s="58">
        <f>AVEDEV(AB2:AB564)</f>
        <v>59.63718155403209</v>
      </c>
      <c r="AC571" s="49">
        <f>AVEDEV(AC2:AC564)</f>
        <v>61.808618508434677</v>
      </c>
      <c r="AD571" s="59">
        <f>AVEDEV(AD2:AD564)</f>
        <v>4.9637346238906561</v>
      </c>
      <c r="AG571" s="51">
        <f>AVEDEV(AG2:AG564)</f>
        <v>16.407747760822012</v>
      </c>
      <c r="AH571" s="51">
        <f t="shared" ref="AH571:AR571" si="9">AVEDEV(AH2:AH564)</f>
        <v>44.241541601860121</v>
      </c>
      <c r="AI571" s="58">
        <f t="shared" si="9"/>
        <v>5.389144048787105</v>
      </c>
      <c r="AJ571" s="49">
        <f t="shared" si="9"/>
        <v>2.3241074048250794</v>
      </c>
      <c r="AK571" s="49">
        <f t="shared" si="9"/>
        <v>4.8825033362884103</v>
      </c>
      <c r="AL571" s="49">
        <f t="shared" si="9"/>
        <v>3.733278648700658</v>
      </c>
      <c r="AM571" s="59">
        <f t="shared" si="9"/>
        <v>3.4431404963892374</v>
      </c>
      <c r="AN571" s="51">
        <f t="shared" si="9"/>
        <v>15.096990557436218</v>
      </c>
      <c r="AO571" s="51">
        <f t="shared" si="9"/>
        <v>8.2042155542024613</v>
      </c>
      <c r="AP571" s="51">
        <f t="shared" si="9"/>
        <v>0.80246648725900704</v>
      </c>
      <c r="AQ571" s="51">
        <f t="shared" si="9"/>
        <v>39.197208559827594</v>
      </c>
      <c r="AR571" s="51">
        <f t="shared" si="9"/>
        <v>3.9115225779177214</v>
      </c>
    </row>
    <row r="572" spans="1:89" x14ac:dyDescent="0.2">
      <c r="F572" s="37"/>
      <c r="H572" s="42" t="s">
        <v>1812</v>
      </c>
      <c r="I572" s="29">
        <f t="shared" ref="I572:O572" si="10">COUNTIF(I2:I564,"Enuresis")</f>
        <v>13</v>
      </c>
      <c r="J572" s="29">
        <f t="shared" si="10"/>
        <v>20</v>
      </c>
      <c r="K572" s="29">
        <f t="shared" si="10"/>
        <v>23</v>
      </c>
      <c r="L572" s="29">
        <f t="shared" si="10"/>
        <v>7</v>
      </c>
      <c r="M572" s="29">
        <f t="shared" si="10"/>
        <v>3</v>
      </c>
      <c r="N572" s="29">
        <f t="shared" si="10"/>
        <v>0</v>
      </c>
      <c r="O572" s="29">
        <f t="shared" si="10"/>
        <v>0</v>
      </c>
      <c r="P572" s="38">
        <f t="shared" si="3"/>
        <v>66</v>
      </c>
      <c r="Q572" s="46">
        <f t="shared" si="4"/>
        <v>0.11722912966252221</v>
      </c>
      <c r="S572" s="51" t="s">
        <v>1824</v>
      </c>
      <c r="T572" s="36"/>
      <c r="U572" s="54" t="s">
        <v>1834</v>
      </c>
      <c r="V572" s="36" t="s">
        <v>1839</v>
      </c>
      <c r="W572" s="60" t="s">
        <v>1844</v>
      </c>
      <c r="AB572" s="54" t="s">
        <v>1849</v>
      </c>
      <c r="AC572" s="36" t="s">
        <v>1854</v>
      </c>
      <c r="AD572" s="60" t="s">
        <v>1859</v>
      </c>
      <c r="AG572" s="51" t="s">
        <v>1864</v>
      </c>
      <c r="AH572" s="51" t="s">
        <v>1864</v>
      </c>
      <c r="AI572" s="58" t="s">
        <v>1864</v>
      </c>
      <c r="AJ572" s="49" t="s">
        <v>1864</v>
      </c>
      <c r="AK572" s="49" t="s">
        <v>1864</v>
      </c>
      <c r="AL572" s="49" t="s">
        <v>1864</v>
      </c>
      <c r="AM572" s="59" t="s">
        <v>1864</v>
      </c>
      <c r="AN572" s="51" t="s">
        <v>1864</v>
      </c>
      <c r="AO572" s="51" t="s">
        <v>1864</v>
      </c>
      <c r="AP572" s="51" t="s">
        <v>1864</v>
      </c>
      <c r="AQ572" s="51" t="s">
        <v>1864</v>
      </c>
      <c r="AR572" s="51" t="s">
        <v>1864</v>
      </c>
    </row>
    <row r="573" spans="1:89" x14ac:dyDescent="0.2">
      <c r="H573" s="42" t="s">
        <v>1813</v>
      </c>
      <c r="I573" s="29">
        <f t="shared" ref="I573:O573" si="11">COUNTIF(I2:I564,"Night awakening")</f>
        <v>32</v>
      </c>
      <c r="J573" s="29">
        <f t="shared" si="11"/>
        <v>70</v>
      </c>
      <c r="K573" s="29">
        <f t="shared" si="11"/>
        <v>34</v>
      </c>
      <c r="L573" s="29">
        <f t="shared" si="11"/>
        <v>12</v>
      </c>
      <c r="M573" s="29">
        <f t="shared" si="11"/>
        <v>7</v>
      </c>
      <c r="N573" s="29">
        <f t="shared" si="11"/>
        <v>0</v>
      </c>
      <c r="O573" s="29">
        <f t="shared" si="11"/>
        <v>0</v>
      </c>
      <c r="P573" s="38">
        <f t="shared" si="3"/>
        <v>155</v>
      </c>
      <c r="Q573" s="46">
        <f t="shared" si="4"/>
        <v>0.27531083481349911</v>
      </c>
      <c r="S573" s="51">
        <f>MIN(S2:S564)</f>
        <v>2</v>
      </c>
      <c r="T573" s="36"/>
      <c r="U573" s="58">
        <f>MIN(U2:U564)</f>
        <v>90</v>
      </c>
      <c r="V573" s="49">
        <f>MIN(V2:V564)</f>
        <v>13</v>
      </c>
      <c r="W573" s="59">
        <f>MIN(W2:W564)</f>
        <v>10.5</v>
      </c>
      <c r="AB573" s="58">
        <f>MIN(AB2:AB564)</f>
        <v>52.5</v>
      </c>
      <c r="AC573" s="49">
        <f>MIN(AC2:AC564)</f>
        <v>52.5</v>
      </c>
      <c r="AD573" s="59">
        <f>MIN(AD2:AD564)</f>
        <v>62</v>
      </c>
      <c r="AG573" s="51">
        <f>MIN(AG2:AG564)</f>
        <v>0</v>
      </c>
      <c r="AH573" s="51">
        <f t="shared" ref="AH573:AR573" si="12">MIN(AH2:AH564)</f>
        <v>22</v>
      </c>
      <c r="AI573" s="58">
        <f t="shared" si="12"/>
        <v>0</v>
      </c>
      <c r="AJ573" s="49">
        <f t="shared" si="12"/>
        <v>0.4</v>
      </c>
      <c r="AK573" s="49">
        <f t="shared" si="12"/>
        <v>29.1</v>
      </c>
      <c r="AL573" s="49">
        <f t="shared" si="12"/>
        <v>0</v>
      </c>
      <c r="AM573" s="59">
        <f t="shared" si="12"/>
        <v>6.1</v>
      </c>
      <c r="AN573" s="51">
        <f t="shared" si="12"/>
        <v>9</v>
      </c>
      <c r="AO573" s="51">
        <f t="shared" si="12"/>
        <v>0</v>
      </c>
      <c r="AP573" s="51">
        <f t="shared" si="12"/>
        <v>0</v>
      </c>
      <c r="AQ573" s="51">
        <f t="shared" si="12"/>
        <v>0</v>
      </c>
      <c r="AR573" s="51">
        <f t="shared" si="12"/>
        <v>0</v>
      </c>
    </row>
    <row r="574" spans="1:89" x14ac:dyDescent="0.2">
      <c r="H574" s="42" t="s">
        <v>1814</v>
      </c>
      <c r="I574" s="29">
        <f t="shared" ref="I574:O574" si="13">COUNTIF(I2:I564,"Sleepiness PPDS &gt; 16")</f>
        <v>1</v>
      </c>
      <c r="J574" s="29">
        <f t="shared" si="13"/>
        <v>8</v>
      </c>
      <c r="K574" s="29">
        <f t="shared" si="13"/>
        <v>14</v>
      </c>
      <c r="L574" s="29">
        <f t="shared" si="13"/>
        <v>15</v>
      </c>
      <c r="M574" s="29">
        <f t="shared" si="13"/>
        <v>12</v>
      </c>
      <c r="N574" s="29">
        <f t="shared" si="13"/>
        <v>3</v>
      </c>
      <c r="O574" s="29">
        <f t="shared" si="13"/>
        <v>1</v>
      </c>
      <c r="P574" s="38">
        <f t="shared" si="3"/>
        <v>54</v>
      </c>
      <c r="Q574" s="46">
        <f t="shared" si="4"/>
        <v>9.5914742451154528E-2</v>
      </c>
      <c r="S574" s="51" t="s">
        <v>1825</v>
      </c>
      <c r="T574" s="36"/>
      <c r="U574" s="54" t="s">
        <v>1835</v>
      </c>
      <c r="V574" s="36" t="s">
        <v>1840</v>
      </c>
      <c r="W574" s="60" t="s">
        <v>1845</v>
      </c>
      <c r="AB574" s="54" t="s">
        <v>1850</v>
      </c>
      <c r="AC574" s="36" t="s">
        <v>1855</v>
      </c>
      <c r="AD574" s="60" t="s">
        <v>1860</v>
      </c>
      <c r="AG574" s="51" t="s">
        <v>1865</v>
      </c>
      <c r="AH574" s="51" t="s">
        <v>1865</v>
      </c>
      <c r="AI574" s="58" t="s">
        <v>1865</v>
      </c>
      <c r="AJ574" s="49" t="s">
        <v>1865</v>
      </c>
      <c r="AK574" s="49" t="s">
        <v>1865</v>
      </c>
      <c r="AL574" s="49" t="s">
        <v>1865</v>
      </c>
      <c r="AM574" s="59" t="s">
        <v>1865</v>
      </c>
      <c r="AN574" s="51" t="s">
        <v>1865</v>
      </c>
      <c r="AO574" s="51" t="s">
        <v>1865</v>
      </c>
      <c r="AP574" s="51" t="s">
        <v>1865</v>
      </c>
      <c r="AQ574" s="51" t="s">
        <v>1865</v>
      </c>
      <c r="AR574" s="51" t="s">
        <v>1865</v>
      </c>
    </row>
    <row r="575" spans="1:89" ht="16" thickBot="1" x14ac:dyDescent="0.25">
      <c r="H575" s="42" t="s">
        <v>1815</v>
      </c>
      <c r="I575" s="29">
        <f t="shared" ref="I575:O575" si="14">COUNTIF(I2:I564,"Morning headaches")</f>
        <v>5</v>
      </c>
      <c r="J575" s="29">
        <f t="shared" si="14"/>
        <v>18</v>
      </c>
      <c r="K575" s="29">
        <f t="shared" si="14"/>
        <v>11</v>
      </c>
      <c r="L575" s="29">
        <f t="shared" si="14"/>
        <v>11</v>
      </c>
      <c r="M575" s="29">
        <f t="shared" si="14"/>
        <v>1</v>
      </c>
      <c r="N575" s="29">
        <f t="shared" si="14"/>
        <v>1</v>
      </c>
      <c r="O575" s="29">
        <f t="shared" si="14"/>
        <v>0</v>
      </c>
      <c r="P575" s="38">
        <f t="shared" si="3"/>
        <v>47</v>
      </c>
      <c r="Q575" s="46">
        <f t="shared" si="4"/>
        <v>8.348134991119005E-2</v>
      </c>
      <c r="S575" s="52">
        <f>MAX(S2:S564)</f>
        <v>17</v>
      </c>
      <c r="T575" s="36"/>
      <c r="U575" s="55">
        <f>MAX(U2:U564)</f>
        <v>186</v>
      </c>
      <c r="V575" s="61">
        <f>MAX(V2:V564)</f>
        <v>99</v>
      </c>
      <c r="W575" s="62">
        <f>MAX(W2:W564)</f>
        <v>35.700000000000003</v>
      </c>
      <c r="AB575" s="55">
        <f>MAX(AB2:AB564)</f>
        <v>1077</v>
      </c>
      <c r="AC575" s="61">
        <f>MAX(AC2:AC564)</f>
        <v>1052</v>
      </c>
      <c r="AD575" s="62">
        <f>MAX(AD2:AD564)</f>
        <v>100</v>
      </c>
      <c r="AG575" s="52">
        <f t="shared" ref="AG575:AR575" si="15">MAX(AG2:AG564)</f>
        <v>169.4</v>
      </c>
      <c r="AH575" s="52">
        <f t="shared" si="15"/>
        <v>514</v>
      </c>
      <c r="AI575" s="55">
        <f t="shared" si="15"/>
        <v>43.4</v>
      </c>
      <c r="AJ575" s="61">
        <f t="shared" si="15"/>
        <v>18.3</v>
      </c>
      <c r="AK575" s="61">
        <f t="shared" si="15"/>
        <v>85.7</v>
      </c>
      <c r="AL575" s="61">
        <f t="shared" si="15"/>
        <v>38</v>
      </c>
      <c r="AM575" s="62">
        <f t="shared" si="15"/>
        <v>34.9</v>
      </c>
      <c r="AN575" s="52">
        <f t="shared" si="15"/>
        <v>174</v>
      </c>
      <c r="AO575" s="52">
        <f t="shared" si="15"/>
        <v>66</v>
      </c>
      <c r="AP575" s="52">
        <f t="shared" si="15"/>
        <v>6.5</v>
      </c>
      <c r="AQ575" s="52">
        <f t="shared" si="15"/>
        <v>513</v>
      </c>
      <c r="AR575" s="52">
        <f t="shared" si="15"/>
        <v>40.700000000000003</v>
      </c>
    </row>
    <row r="576" spans="1:89" x14ac:dyDescent="0.2">
      <c r="H576" s="42" t="s">
        <v>1816</v>
      </c>
      <c r="I576" s="29">
        <f t="shared" ref="I576:O576" si="16">COUNTIF(I2:I564,"Difficulty to stay asleep")</f>
        <v>53</v>
      </c>
      <c r="J576" s="29">
        <f t="shared" si="16"/>
        <v>26</v>
      </c>
      <c r="K576" s="29">
        <f t="shared" si="16"/>
        <v>15</v>
      </c>
      <c r="L576" s="29">
        <f t="shared" si="16"/>
        <v>8</v>
      </c>
      <c r="M576" s="29">
        <f t="shared" si="16"/>
        <v>1</v>
      </c>
      <c r="N576" s="29">
        <f t="shared" si="16"/>
        <v>1</v>
      </c>
      <c r="O576" s="29">
        <f t="shared" si="16"/>
        <v>0</v>
      </c>
      <c r="P576" s="38">
        <f t="shared" si="3"/>
        <v>104</v>
      </c>
      <c r="Q576" s="46">
        <f t="shared" si="4"/>
        <v>0.1847246891651865</v>
      </c>
    </row>
    <row r="577" spans="8:17" x14ac:dyDescent="0.2">
      <c r="H577" s="42" t="s">
        <v>1818</v>
      </c>
      <c r="I577" s="226">
        <f t="shared" ref="I577:O577" si="17">COUNTIF(I2:I564,"none")+COUNTIF(I2:I564,"other")</f>
        <v>28</v>
      </c>
      <c r="J577" s="226">
        <f t="shared" si="17"/>
        <v>1</v>
      </c>
      <c r="K577" s="226">
        <f t="shared" si="17"/>
        <v>0</v>
      </c>
      <c r="L577" s="226">
        <f t="shared" si="17"/>
        <v>0</v>
      </c>
      <c r="M577" s="226">
        <f t="shared" si="17"/>
        <v>0</v>
      </c>
      <c r="N577" s="226">
        <f t="shared" si="17"/>
        <v>0</v>
      </c>
      <c r="O577" s="226">
        <f t="shared" si="17"/>
        <v>0</v>
      </c>
      <c r="P577" s="38">
        <f t="shared" si="3"/>
        <v>29</v>
      </c>
      <c r="Q577" s="46">
        <f t="shared" si="4"/>
        <v>5.1509769094138541E-2</v>
      </c>
    </row>
    <row r="578" spans="8:17" x14ac:dyDescent="0.2">
      <c r="H578" s="42" t="s">
        <v>1826</v>
      </c>
      <c r="I578" s="226">
        <f t="shared" ref="I578:N578" si="18">COUNTA(I2:I564)-1</f>
        <v>562</v>
      </c>
      <c r="J578" s="226">
        <f t="shared" si="18"/>
        <v>552</v>
      </c>
      <c r="K578" s="226">
        <f t="shared" si="18"/>
        <v>539</v>
      </c>
      <c r="L578" s="226">
        <f t="shared" si="18"/>
        <v>529</v>
      </c>
      <c r="M578" s="226">
        <f t="shared" si="18"/>
        <v>523</v>
      </c>
      <c r="N578" s="226">
        <f t="shared" si="18"/>
        <v>520</v>
      </c>
      <c r="O578" s="226">
        <f>COUNTA(#REF!)-1</f>
        <v>0</v>
      </c>
      <c r="P578" s="38"/>
      <c r="Q578" s="46">
        <f t="shared" si="4"/>
        <v>0</v>
      </c>
    </row>
    <row r="579" spans="8:17" ht="16" thickBot="1" x14ac:dyDescent="0.25">
      <c r="H579" s="43" t="s">
        <v>1817</v>
      </c>
      <c r="I579" s="44">
        <f t="shared" ref="I579:P579" si="19">SUM(I567:I577)</f>
        <v>522</v>
      </c>
      <c r="J579" s="44">
        <f t="shared" si="19"/>
        <v>417</v>
      </c>
      <c r="K579" s="44">
        <f t="shared" si="19"/>
        <v>266</v>
      </c>
      <c r="L579" s="44">
        <f t="shared" si="19"/>
        <v>137</v>
      </c>
      <c r="M579" s="44">
        <f t="shared" si="19"/>
        <v>47</v>
      </c>
      <c r="N579" s="44">
        <f t="shared" si="19"/>
        <v>9</v>
      </c>
      <c r="O579" s="44">
        <f t="shared" si="19"/>
        <v>2</v>
      </c>
      <c r="P579" s="44">
        <f t="shared" si="19"/>
        <v>1400</v>
      </c>
      <c r="Q579" s="47">
        <f t="shared" si="4"/>
        <v>2.4866785079928952</v>
      </c>
    </row>
    <row r="581" spans="8:17" x14ac:dyDescent="0.2">
      <c r="P581" s="224"/>
    </row>
    <row r="582" spans="8:17" x14ac:dyDescent="0.2">
      <c r="H582" s="186"/>
      <c r="P582" s="38"/>
      <c r="Q582" s="225"/>
    </row>
    <row r="583" spans="8:17" x14ac:dyDescent="0.2">
      <c r="H583" s="186"/>
      <c r="P583" s="38"/>
      <c r="Q583" s="225"/>
    </row>
    <row r="584" spans="8:17" x14ac:dyDescent="0.2">
      <c r="H584" s="186"/>
      <c r="P584" s="38"/>
      <c r="Q584" s="225"/>
    </row>
    <row r="585" spans="8:17" x14ac:dyDescent="0.2">
      <c r="H585" s="186"/>
      <c r="P585" s="38"/>
      <c r="Q585" s="225"/>
    </row>
    <row r="586" spans="8:17" x14ac:dyDescent="0.2">
      <c r="H586" s="186"/>
      <c r="P586" s="38"/>
      <c r="Q586" s="225"/>
    </row>
    <row r="587" spans="8:17" x14ac:dyDescent="0.2">
      <c r="H587" s="186"/>
      <c r="P587" s="38"/>
      <c r="Q587" s="225"/>
    </row>
    <row r="588" spans="8:17" x14ac:dyDescent="0.2">
      <c r="H588" s="186"/>
      <c r="P588" s="38"/>
      <c r="Q588" s="225"/>
    </row>
    <row r="589" spans="8:17" x14ac:dyDescent="0.2">
      <c r="H589" s="186"/>
      <c r="P589" s="38"/>
      <c r="Q589" s="225"/>
    </row>
    <row r="590" spans="8:17" x14ac:dyDescent="0.2">
      <c r="H590" s="186"/>
      <c r="P590" s="38"/>
      <c r="Q590" s="225"/>
    </row>
    <row r="591" spans="8:17" x14ac:dyDescent="0.2">
      <c r="H591" s="186"/>
      <c r="P591" s="38"/>
      <c r="Q591" s="225"/>
    </row>
    <row r="592" spans="8:17" x14ac:dyDescent="0.2">
      <c r="H592" s="186"/>
      <c r="I592" s="226"/>
      <c r="J592" s="226"/>
      <c r="K592" s="226"/>
      <c r="L592" s="226"/>
      <c r="M592" s="226"/>
      <c r="N592" s="226"/>
      <c r="O592" s="226"/>
      <c r="P592" s="38"/>
      <c r="Q592" s="225"/>
    </row>
    <row r="593" spans="8:17" x14ac:dyDescent="0.2">
      <c r="H593" s="227"/>
      <c r="I593" s="224"/>
      <c r="J593" s="224"/>
      <c r="K593" s="224"/>
      <c r="L593" s="224"/>
      <c r="M593" s="224"/>
      <c r="N593" s="224"/>
      <c r="O593" s="224"/>
      <c r="P593" s="224"/>
      <c r="Q593" s="225"/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W8"/>
  <sheetViews>
    <sheetView workbookViewId="0">
      <selection activeCell="E6" sqref="E6:E8"/>
    </sheetView>
  </sheetViews>
  <sheetFormatPr baseColWidth="10" defaultRowHeight="15" x14ac:dyDescent="0.2"/>
  <cols>
    <col min="1" max="1" width="18.83203125" customWidth="1"/>
    <col min="2" max="2" width="21.33203125" bestFit="1" customWidth="1"/>
    <col min="3" max="10" width="4.1640625" customWidth="1"/>
    <col min="11" max="11" width="2.1640625" customWidth="1"/>
    <col min="12" max="25" width="4.1640625" customWidth="1"/>
    <col min="26" max="26" width="2.1640625" customWidth="1"/>
    <col min="27" max="33" width="4.1640625" customWidth="1"/>
    <col min="34" max="34" width="2.1640625" customWidth="1"/>
    <col min="35" max="42" width="4.1640625" customWidth="1"/>
    <col min="43" max="55" width="5.1640625" customWidth="1"/>
    <col min="56" max="56" width="3.1640625" customWidth="1"/>
    <col min="57" max="65" width="5.1640625" customWidth="1"/>
    <col min="66" max="66" width="3.1640625" customWidth="1"/>
    <col min="67" max="86" width="5.1640625" customWidth="1"/>
    <col min="87" max="87" width="3.1640625" customWidth="1"/>
    <col min="88" max="97" width="5.1640625" customWidth="1"/>
    <col min="98" max="98" width="3.1640625" customWidth="1"/>
    <col min="99" max="104" width="5.1640625" customWidth="1"/>
    <col min="105" max="105" width="3.1640625" customWidth="1"/>
    <col min="106" max="108" width="5.1640625" customWidth="1"/>
    <col min="109" max="109" width="3.1640625" customWidth="1"/>
    <col min="110" max="116" width="5.1640625" customWidth="1"/>
    <col min="117" max="117" width="3.1640625" customWidth="1"/>
    <col min="118" max="135" width="5.1640625" customWidth="1"/>
    <col min="136" max="136" width="3.1640625" customWidth="1"/>
    <col min="137" max="138" width="5.1640625" customWidth="1"/>
  </cols>
  <sheetData>
    <row r="4" spans="1:101" x14ac:dyDescent="0.2">
      <c r="A4" s="228" t="s">
        <v>1935</v>
      </c>
      <c r="B4" s="228" t="s">
        <v>1937</v>
      </c>
    </row>
    <row r="5" spans="1:101" x14ac:dyDescent="0.2">
      <c r="A5" s="228" t="s">
        <v>1934</v>
      </c>
      <c r="B5">
        <v>5.0999999999999996</v>
      </c>
      <c r="C5">
        <v>5.2</v>
      </c>
      <c r="D5">
        <v>5.3</v>
      </c>
      <c r="E5">
        <v>5.4</v>
      </c>
      <c r="F5">
        <v>5.5</v>
      </c>
      <c r="G5">
        <v>5.6</v>
      </c>
      <c r="H5">
        <v>5.7</v>
      </c>
      <c r="I5">
        <v>5.8</v>
      </c>
      <c r="J5">
        <v>5.9</v>
      </c>
      <c r="K5">
        <v>6</v>
      </c>
      <c r="L5">
        <v>6.1</v>
      </c>
      <c r="M5">
        <v>6.2</v>
      </c>
      <c r="N5">
        <v>6.3</v>
      </c>
      <c r="O5">
        <v>6.4</v>
      </c>
      <c r="P5">
        <v>6.5</v>
      </c>
      <c r="Q5">
        <v>6.6</v>
      </c>
      <c r="R5">
        <v>6.8</v>
      </c>
      <c r="S5">
        <v>6.9</v>
      </c>
      <c r="T5">
        <v>7.1</v>
      </c>
      <c r="U5">
        <v>7.2</v>
      </c>
      <c r="V5">
        <v>7.4</v>
      </c>
      <c r="W5">
        <v>7.5</v>
      </c>
      <c r="X5">
        <v>7.6</v>
      </c>
      <c r="Y5">
        <v>7.7</v>
      </c>
      <c r="Z5">
        <v>8</v>
      </c>
      <c r="AA5">
        <v>8.1</v>
      </c>
      <c r="AB5">
        <v>8.1999999999999993</v>
      </c>
      <c r="AC5">
        <v>8.3000000000000007</v>
      </c>
      <c r="AD5">
        <v>8.4</v>
      </c>
      <c r="AE5">
        <v>8.5</v>
      </c>
      <c r="AF5">
        <v>8.6999999999999993</v>
      </c>
      <c r="AG5">
        <v>8.8000000000000007</v>
      </c>
      <c r="AH5">
        <v>9</v>
      </c>
      <c r="AI5">
        <v>9.1</v>
      </c>
      <c r="AJ5">
        <v>9.1999999999999993</v>
      </c>
      <c r="AK5">
        <v>9.4</v>
      </c>
      <c r="AL5">
        <v>9.5</v>
      </c>
      <c r="AM5">
        <v>9.6</v>
      </c>
      <c r="AN5">
        <v>9.6999999999999993</v>
      </c>
      <c r="AO5">
        <v>9.8000000000000007</v>
      </c>
      <c r="AP5">
        <v>9.9</v>
      </c>
      <c r="AQ5">
        <v>10.1</v>
      </c>
      <c r="AR5">
        <v>10.199999999999999</v>
      </c>
      <c r="AS5">
        <v>10.3</v>
      </c>
      <c r="AT5">
        <v>10.5</v>
      </c>
      <c r="AU5">
        <v>10.6</v>
      </c>
      <c r="AV5">
        <v>10.8</v>
      </c>
      <c r="AW5">
        <v>10.9</v>
      </c>
      <c r="AX5">
        <v>11.1</v>
      </c>
      <c r="AY5">
        <v>11.2</v>
      </c>
      <c r="AZ5">
        <v>11.3</v>
      </c>
      <c r="BA5">
        <v>11.5</v>
      </c>
      <c r="BB5">
        <v>11.6</v>
      </c>
      <c r="BC5">
        <v>11.9</v>
      </c>
      <c r="BD5">
        <v>12</v>
      </c>
      <c r="BE5">
        <v>12.5</v>
      </c>
      <c r="BF5">
        <v>12.6</v>
      </c>
      <c r="BG5">
        <v>12.9</v>
      </c>
      <c r="BH5">
        <v>13.2</v>
      </c>
      <c r="BI5">
        <v>13.4</v>
      </c>
      <c r="BJ5">
        <v>13.5</v>
      </c>
      <c r="BK5">
        <v>13.6</v>
      </c>
      <c r="BL5">
        <v>13.7</v>
      </c>
      <c r="BM5">
        <v>13.8</v>
      </c>
      <c r="BN5">
        <v>14</v>
      </c>
      <c r="BO5">
        <v>14.1</v>
      </c>
      <c r="BP5">
        <v>14.2</v>
      </c>
      <c r="BQ5">
        <v>14.3</v>
      </c>
      <c r="BR5">
        <v>14.6</v>
      </c>
      <c r="BS5">
        <v>14.9</v>
      </c>
      <c r="BT5">
        <v>15.4</v>
      </c>
      <c r="BU5">
        <v>15.6</v>
      </c>
      <c r="BV5">
        <v>15.7</v>
      </c>
      <c r="BW5">
        <v>15.8</v>
      </c>
      <c r="BX5">
        <v>15.9</v>
      </c>
      <c r="BY5">
        <v>16.100000000000001</v>
      </c>
      <c r="BZ5">
        <v>16.600000000000001</v>
      </c>
      <c r="CA5">
        <v>16.7</v>
      </c>
      <c r="CB5">
        <v>16.899999999999999</v>
      </c>
      <c r="CC5">
        <v>17.2</v>
      </c>
      <c r="CD5">
        <v>17.399999999999999</v>
      </c>
      <c r="CE5">
        <v>18.399999999999999</v>
      </c>
      <c r="CF5">
        <v>18.8</v>
      </c>
      <c r="CG5">
        <v>19.2</v>
      </c>
      <c r="CH5">
        <v>19.7</v>
      </c>
      <c r="CI5">
        <v>20</v>
      </c>
      <c r="CJ5">
        <v>20.6</v>
      </c>
      <c r="CK5">
        <v>21.5</v>
      </c>
      <c r="CL5">
        <v>23.3</v>
      </c>
      <c r="CM5">
        <v>23.7</v>
      </c>
      <c r="CN5">
        <v>24.3</v>
      </c>
      <c r="CO5">
        <v>25.7</v>
      </c>
      <c r="CP5">
        <v>26.6</v>
      </c>
      <c r="CQ5">
        <v>29.3</v>
      </c>
      <c r="CR5">
        <v>32.9</v>
      </c>
      <c r="CS5">
        <v>34.200000000000003</v>
      </c>
      <c r="CT5">
        <v>35</v>
      </c>
      <c r="CU5">
        <v>36.1</v>
      </c>
      <c r="CV5">
        <v>52.8</v>
      </c>
      <c r="CW5" t="s">
        <v>1867</v>
      </c>
    </row>
    <row r="6" spans="1:101" x14ac:dyDescent="0.2">
      <c r="A6" s="229" t="s">
        <v>337</v>
      </c>
      <c r="B6">
        <v>5</v>
      </c>
      <c r="C6">
        <v>2</v>
      </c>
      <c r="D6">
        <v>5</v>
      </c>
      <c r="E6">
        <v>5</v>
      </c>
      <c r="F6">
        <v>3</v>
      </c>
      <c r="G6">
        <v>5</v>
      </c>
      <c r="H6">
        <v>2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v>1</v>
      </c>
      <c r="P6">
        <v>2</v>
      </c>
      <c r="Q6">
        <v>1</v>
      </c>
      <c r="R6">
        <v>1</v>
      </c>
      <c r="S6">
        <v>4</v>
      </c>
      <c r="T6">
        <v>1</v>
      </c>
      <c r="U6">
        <v>1</v>
      </c>
      <c r="V6">
        <v>2</v>
      </c>
      <c r="W6">
        <v>3</v>
      </c>
      <c r="X6">
        <v>1</v>
      </c>
      <c r="Y6">
        <v>3</v>
      </c>
      <c r="Z6">
        <v>4</v>
      </c>
      <c r="AA6">
        <v>3</v>
      </c>
      <c r="AB6">
        <v>1</v>
      </c>
      <c r="AC6">
        <v>3</v>
      </c>
      <c r="AD6">
        <v>1</v>
      </c>
      <c r="AE6">
        <v>1</v>
      </c>
      <c r="AF6">
        <v>3</v>
      </c>
      <c r="AH6">
        <v>1</v>
      </c>
      <c r="AI6">
        <v>2</v>
      </c>
      <c r="AJ6">
        <v>3</v>
      </c>
      <c r="AK6">
        <v>2</v>
      </c>
      <c r="AL6">
        <v>1</v>
      </c>
      <c r="AM6">
        <v>6</v>
      </c>
      <c r="AN6">
        <v>1</v>
      </c>
      <c r="AO6">
        <v>5</v>
      </c>
      <c r="AP6">
        <v>1</v>
      </c>
      <c r="AQ6">
        <v>3</v>
      </c>
      <c r="AR6">
        <v>1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4</v>
      </c>
      <c r="BD6">
        <v>2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2</v>
      </c>
      <c r="BL6">
        <v>1</v>
      </c>
      <c r="BM6">
        <v>1</v>
      </c>
      <c r="BN6">
        <v>2</v>
      </c>
      <c r="BO6">
        <v>2</v>
      </c>
      <c r="BP6">
        <v>1</v>
      </c>
      <c r="BQ6">
        <v>1</v>
      </c>
      <c r="BR6">
        <v>1</v>
      </c>
      <c r="BS6">
        <v>2</v>
      </c>
      <c r="BT6">
        <v>1</v>
      </c>
      <c r="BU6">
        <v>2</v>
      </c>
      <c r="BV6">
        <v>1</v>
      </c>
      <c r="BW6">
        <v>2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174</v>
      </c>
    </row>
    <row r="7" spans="1:101" x14ac:dyDescent="0.2">
      <c r="A7" s="229" t="s">
        <v>1957</v>
      </c>
      <c r="C7">
        <v>1</v>
      </c>
      <c r="N7">
        <v>1</v>
      </c>
      <c r="O7">
        <v>1</v>
      </c>
      <c r="P7">
        <v>1</v>
      </c>
      <c r="U7">
        <v>1</v>
      </c>
      <c r="AG7">
        <v>1</v>
      </c>
      <c r="AQ7">
        <v>1</v>
      </c>
      <c r="AR7">
        <v>1</v>
      </c>
      <c r="BD7">
        <v>1</v>
      </c>
      <c r="CW7">
        <v>9</v>
      </c>
    </row>
    <row r="8" spans="1:101" x14ac:dyDescent="0.2">
      <c r="A8" s="229" t="s">
        <v>1867</v>
      </c>
      <c r="B8">
        <v>5</v>
      </c>
      <c r="C8">
        <v>3</v>
      </c>
      <c r="D8">
        <v>5</v>
      </c>
      <c r="E8">
        <v>5</v>
      </c>
      <c r="F8">
        <v>3</v>
      </c>
      <c r="G8">
        <v>5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2</v>
      </c>
      <c r="O8">
        <v>2</v>
      </c>
      <c r="P8">
        <v>3</v>
      </c>
      <c r="Q8">
        <v>1</v>
      </c>
      <c r="R8">
        <v>1</v>
      </c>
      <c r="S8">
        <v>4</v>
      </c>
      <c r="T8">
        <v>1</v>
      </c>
      <c r="U8">
        <v>2</v>
      </c>
      <c r="V8">
        <v>2</v>
      </c>
      <c r="W8">
        <v>3</v>
      </c>
      <c r="X8">
        <v>1</v>
      </c>
      <c r="Y8">
        <v>3</v>
      </c>
      <c r="Z8">
        <v>4</v>
      </c>
      <c r="AA8">
        <v>3</v>
      </c>
      <c r="AB8">
        <v>1</v>
      </c>
      <c r="AC8">
        <v>3</v>
      </c>
      <c r="AD8">
        <v>1</v>
      </c>
      <c r="AE8">
        <v>1</v>
      </c>
      <c r="AF8">
        <v>3</v>
      </c>
      <c r="AG8">
        <v>1</v>
      </c>
      <c r="AH8">
        <v>1</v>
      </c>
      <c r="AI8">
        <v>2</v>
      </c>
      <c r="AJ8">
        <v>3</v>
      </c>
      <c r="AK8">
        <v>2</v>
      </c>
      <c r="AL8">
        <v>1</v>
      </c>
      <c r="AM8">
        <v>6</v>
      </c>
      <c r="AN8">
        <v>1</v>
      </c>
      <c r="AO8">
        <v>5</v>
      </c>
      <c r="AP8">
        <v>1</v>
      </c>
      <c r="AQ8">
        <v>4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2</v>
      </c>
      <c r="BB8">
        <v>1</v>
      </c>
      <c r="BC8">
        <v>4</v>
      </c>
      <c r="BD8">
        <v>3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2</v>
      </c>
      <c r="BL8">
        <v>1</v>
      </c>
      <c r="BM8">
        <v>1</v>
      </c>
      <c r="BN8">
        <v>2</v>
      </c>
      <c r="BO8">
        <v>2</v>
      </c>
      <c r="BP8">
        <v>1</v>
      </c>
      <c r="BQ8">
        <v>1</v>
      </c>
      <c r="BR8">
        <v>1</v>
      </c>
      <c r="BS8">
        <v>2</v>
      </c>
      <c r="BT8">
        <v>1</v>
      </c>
      <c r="BU8">
        <v>2</v>
      </c>
      <c r="BV8">
        <v>1</v>
      </c>
      <c r="BW8">
        <v>2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"/>
  <sheetViews>
    <sheetView tabSelected="1" topLeftCell="A23" workbookViewId="0">
      <selection activeCell="K42" sqref="K42:M50"/>
    </sheetView>
  </sheetViews>
  <sheetFormatPr baseColWidth="10" defaultRowHeight="15" x14ac:dyDescent="0.2"/>
  <cols>
    <col min="1" max="1" width="25.83203125" bestFit="1" customWidth="1"/>
  </cols>
  <sheetData>
    <row r="1" spans="1:14" x14ac:dyDescent="0.2">
      <c r="A1" s="295" t="s">
        <v>1866</v>
      </c>
      <c r="B1" s="296"/>
      <c r="C1" s="296"/>
      <c r="D1" s="296"/>
      <c r="E1" s="296"/>
      <c r="F1" s="296"/>
      <c r="G1" s="296"/>
      <c r="H1" s="296"/>
      <c r="I1" s="297"/>
    </row>
    <row r="2" spans="1:14" ht="16" thickBot="1" x14ac:dyDescent="0.25">
      <c r="A2" s="67"/>
      <c r="B2" s="68" t="s">
        <v>1867</v>
      </c>
      <c r="C2" s="301" t="s">
        <v>1868</v>
      </c>
      <c r="D2" s="301"/>
      <c r="E2" s="301" t="s">
        <v>1869</v>
      </c>
      <c r="F2" s="301"/>
      <c r="G2" s="301" t="s">
        <v>1936</v>
      </c>
      <c r="H2" s="301"/>
      <c r="I2" s="101" t="s">
        <v>1817</v>
      </c>
    </row>
    <row r="3" spans="1:14" ht="15" customHeight="1" x14ac:dyDescent="0.2">
      <c r="A3" s="69" t="s">
        <v>1871</v>
      </c>
      <c r="B3" s="70">
        <v>564</v>
      </c>
      <c r="C3" s="36">
        <v>97</v>
      </c>
      <c r="D3" s="71">
        <f>C3/$B$3</f>
        <v>0.17198581560283688</v>
      </c>
      <c r="E3" s="37">
        <v>327</v>
      </c>
      <c r="F3" s="71">
        <f>E3/$B$3</f>
        <v>0.57978723404255317</v>
      </c>
      <c r="G3" s="36">
        <v>139</v>
      </c>
      <c r="H3" s="71">
        <f>G3/$B$3</f>
        <v>0.24645390070921985</v>
      </c>
      <c r="I3" s="72">
        <f>SUM(H3,F3,D3)</f>
        <v>0.99822695035460995</v>
      </c>
      <c r="K3" s="286" t="s">
        <v>1944</v>
      </c>
      <c r="L3" s="287"/>
      <c r="M3" s="287"/>
      <c r="N3" s="288"/>
    </row>
    <row r="4" spans="1:14" x14ac:dyDescent="0.2">
      <c r="A4" s="73" t="s">
        <v>1861</v>
      </c>
      <c r="B4" s="74">
        <f>AVERAGE('RAW DATA'!S2:S564)</f>
        <v>8.8774422735346352</v>
      </c>
      <c r="C4" s="49">
        <f>AVERAGEIF('RAW DATA'!S2:S564,"&lt;6",'RAW DATA'!S2:S564)</f>
        <v>4.291666666666667</v>
      </c>
      <c r="D4" s="36"/>
      <c r="E4" s="36">
        <v>8.1999999999999993</v>
      </c>
      <c r="G4" s="49">
        <v>13.7</v>
      </c>
      <c r="I4" s="60"/>
      <c r="J4" s="99"/>
      <c r="K4" s="289"/>
      <c r="L4" s="290"/>
      <c r="M4" s="290"/>
      <c r="N4" s="291"/>
    </row>
    <row r="5" spans="1:14" x14ac:dyDescent="0.2">
      <c r="A5" s="73" t="s">
        <v>1863</v>
      </c>
      <c r="B5" s="74">
        <f>_xlfn.STDEV.S('RAW DATA'!S2:S564)</f>
        <v>3.4400155995864878</v>
      </c>
      <c r="C5" s="36">
        <v>0.8</v>
      </c>
      <c r="D5" s="36"/>
      <c r="E5" s="36">
        <v>1.6</v>
      </c>
      <c r="G5" s="36">
        <v>1.7</v>
      </c>
      <c r="I5" s="60"/>
      <c r="J5" s="99"/>
      <c r="K5" s="289"/>
      <c r="L5" s="290"/>
      <c r="M5" s="290"/>
      <c r="N5" s="291"/>
    </row>
    <row r="6" spans="1:14" x14ac:dyDescent="0.2">
      <c r="A6" s="73" t="s">
        <v>1865</v>
      </c>
      <c r="B6" s="74">
        <f>MAX('RAW DATA'!S2:S564)</f>
        <v>17</v>
      </c>
      <c r="C6" s="36">
        <v>5</v>
      </c>
      <c r="D6" s="36"/>
      <c r="E6" s="36">
        <v>11</v>
      </c>
      <c r="G6" s="36">
        <v>17</v>
      </c>
      <c r="I6" s="60"/>
      <c r="J6" s="99"/>
      <c r="K6" s="289"/>
      <c r="L6" s="290"/>
      <c r="M6" s="290"/>
      <c r="N6" s="291"/>
    </row>
    <row r="7" spans="1:14" ht="16" thickBot="1" x14ac:dyDescent="0.25">
      <c r="A7" s="75" t="s">
        <v>1864</v>
      </c>
      <c r="B7" s="76">
        <f>MIN('RAW DATA'!S2:S564)</f>
        <v>2</v>
      </c>
      <c r="C7" s="77">
        <v>2</v>
      </c>
      <c r="D7" s="77"/>
      <c r="E7" s="77">
        <v>6</v>
      </c>
      <c r="F7" s="78"/>
      <c r="G7" s="77">
        <v>12</v>
      </c>
      <c r="H7" s="78"/>
      <c r="I7" s="86"/>
      <c r="J7" s="99"/>
      <c r="K7" s="292"/>
      <c r="L7" s="293"/>
      <c r="M7" s="293"/>
      <c r="N7" s="294"/>
    </row>
    <row r="8" spans="1:14" ht="16" thickBot="1" x14ac:dyDescent="0.25">
      <c r="A8" s="79"/>
      <c r="B8" s="74"/>
    </row>
    <row r="9" spans="1:14" ht="16" thickBot="1" x14ac:dyDescent="0.25">
      <c r="A9" s="302" t="s">
        <v>1872</v>
      </c>
      <c r="B9" s="303"/>
      <c r="C9" s="303"/>
      <c r="D9" s="303"/>
      <c r="E9" s="304"/>
    </row>
    <row r="10" spans="1:14" x14ac:dyDescent="0.2">
      <c r="A10" s="180"/>
      <c r="B10" s="68" t="s">
        <v>1867</v>
      </c>
      <c r="C10" s="80" t="s">
        <v>1868</v>
      </c>
      <c r="D10" s="80" t="s">
        <v>1869</v>
      </c>
      <c r="E10" s="81" t="s">
        <v>1870</v>
      </c>
      <c r="G10" s="277" t="s">
        <v>1945</v>
      </c>
      <c r="H10" s="278"/>
      <c r="I10" s="278"/>
      <c r="J10" s="279"/>
    </row>
    <row r="11" spans="1:14" x14ac:dyDescent="0.2">
      <c r="A11" s="28" t="s">
        <v>1873</v>
      </c>
      <c r="B11" s="184">
        <f>COUNTIF('RAW DATA'!T2:T564,"Homme")</f>
        <v>362</v>
      </c>
      <c r="C11" s="36">
        <v>61</v>
      </c>
      <c r="D11" s="36">
        <v>211</v>
      </c>
      <c r="E11" s="60">
        <v>90</v>
      </c>
      <c r="G11" s="280"/>
      <c r="H11" s="281"/>
      <c r="I11" s="281"/>
      <c r="J11" s="282"/>
    </row>
    <row r="12" spans="1:14" x14ac:dyDescent="0.2">
      <c r="A12" s="82" t="s">
        <v>1819</v>
      </c>
      <c r="B12" s="234">
        <f>B11/$B$3</f>
        <v>0.64184397163120566</v>
      </c>
      <c r="C12" s="71">
        <f>C11/$C$3</f>
        <v>0.62886597938144329</v>
      </c>
      <c r="D12" s="71">
        <f>D11/$E$3</f>
        <v>0.64525993883792054</v>
      </c>
      <c r="E12" s="72">
        <f>E11/$G$3</f>
        <v>0.64748201438848918</v>
      </c>
      <c r="G12" s="280"/>
      <c r="H12" s="281"/>
      <c r="I12" s="281"/>
      <c r="J12" s="282"/>
    </row>
    <row r="13" spans="1:14" x14ac:dyDescent="0.2">
      <c r="A13" s="259" t="s">
        <v>1874</v>
      </c>
      <c r="B13" s="260"/>
      <c r="C13" s="260"/>
      <c r="D13" s="260"/>
      <c r="E13" s="261"/>
      <c r="G13" s="280"/>
      <c r="H13" s="281"/>
      <c r="I13" s="281"/>
      <c r="J13" s="282"/>
    </row>
    <row r="14" spans="1:14" ht="16" thickBot="1" x14ac:dyDescent="0.25">
      <c r="A14" s="28" t="s">
        <v>1873</v>
      </c>
      <c r="B14" s="184">
        <f>COUNTIF('RAW DATA'!T2:T564,"Femme")</f>
        <v>201</v>
      </c>
      <c r="C14" s="36">
        <v>36</v>
      </c>
      <c r="D14" s="36">
        <v>116</v>
      </c>
      <c r="E14" s="60">
        <v>49</v>
      </c>
      <c r="G14" s="283"/>
      <c r="H14" s="284"/>
      <c r="I14" s="284"/>
      <c r="J14" s="285"/>
    </row>
    <row r="15" spans="1:14" x14ac:dyDescent="0.2">
      <c r="A15" s="82" t="s">
        <v>1819</v>
      </c>
      <c r="B15" s="234">
        <f>B14/$B$3</f>
        <v>0.35638297872340424</v>
      </c>
      <c r="C15" s="71">
        <f>C14/$C$3</f>
        <v>0.37113402061855671</v>
      </c>
      <c r="D15" s="71">
        <f>D14/$E$3</f>
        <v>0.35474006116207951</v>
      </c>
      <c r="E15" s="72">
        <f>E14/$G$3</f>
        <v>0.35251798561151076</v>
      </c>
    </row>
    <row r="16" spans="1:14" x14ac:dyDescent="0.2">
      <c r="A16" s="259" t="s">
        <v>1875</v>
      </c>
      <c r="B16" s="260"/>
      <c r="C16" s="260"/>
      <c r="D16" s="260"/>
      <c r="E16" s="261"/>
    </row>
    <row r="17" spans="1:10" ht="16" thickBot="1" x14ac:dyDescent="0.25">
      <c r="A17" s="83"/>
      <c r="B17" s="84">
        <f>B11/B14</f>
        <v>1.8009950248756219</v>
      </c>
      <c r="C17" s="84">
        <f>C11/C14</f>
        <v>1.6944444444444444</v>
      </c>
      <c r="D17" s="84">
        <f>D11/D14</f>
        <v>1.8189655172413792</v>
      </c>
      <c r="E17" s="85">
        <f>E11/E14</f>
        <v>1.8367346938775511</v>
      </c>
    </row>
    <row r="18" spans="1:10" ht="16" thickBot="1" x14ac:dyDescent="0.25">
      <c r="A18" s="79"/>
      <c r="B18" s="74"/>
    </row>
    <row r="19" spans="1:10" x14ac:dyDescent="0.2">
      <c r="A19" s="295" t="s">
        <v>1876</v>
      </c>
      <c r="B19" s="296"/>
      <c r="C19" s="296"/>
      <c r="D19" s="296"/>
      <c r="E19" s="297"/>
      <c r="G19" s="286" t="s">
        <v>1881</v>
      </c>
      <c r="H19" s="287"/>
      <c r="I19" s="287"/>
      <c r="J19" s="288"/>
    </row>
    <row r="20" spans="1:10" x14ac:dyDescent="0.2">
      <c r="A20" s="67"/>
      <c r="B20" s="68" t="s">
        <v>1867</v>
      </c>
      <c r="C20" s="80" t="s">
        <v>1868</v>
      </c>
      <c r="D20" s="80" t="s">
        <v>1869</v>
      </c>
      <c r="E20" s="81" t="s">
        <v>1870</v>
      </c>
      <c r="G20" s="289"/>
      <c r="H20" s="290"/>
      <c r="I20" s="290"/>
      <c r="J20" s="291"/>
    </row>
    <row r="21" spans="1:10" x14ac:dyDescent="0.2">
      <c r="A21" s="73" t="s">
        <v>1861</v>
      </c>
      <c r="B21" s="74">
        <f>AVERAGE('RAW DATA'!U2:U564)</f>
        <v>136.92639138240574</v>
      </c>
      <c r="C21" s="49">
        <v>109.40625</v>
      </c>
      <c r="D21" s="49">
        <v>133.56677018633539</v>
      </c>
      <c r="E21" s="59">
        <v>163.71582733812949</v>
      </c>
      <c r="G21" s="289"/>
      <c r="H21" s="290"/>
      <c r="I21" s="290"/>
      <c r="J21" s="291"/>
    </row>
    <row r="22" spans="1:10" x14ac:dyDescent="0.2">
      <c r="A22" s="73" t="s">
        <v>1863</v>
      </c>
      <c r="B22" s="74">
        <f>_xlfn.STDEV.S('RAW DATA'!U2:U564)</f>
        <v>20.825693267787134</v>
      </c>
      <c r="C22" s="49">
        <v>8.9919005953018338</v>
      </c>
      <c r="D22" s="49">
        <v>11.701214682665396</v>
      </c>
      <c r="E22" s="59">
        <v>9.858794786211833</v>
      </c>
      <c r="G22" s="289"/>
      <c r="H22" s="290"/>
      <c r="I22" s="290"/>
      <c r="J22" s="291"/>
    </row>
    <row r="23" spans="1:10" ht="16" thickBot="1" x14ac:dyDescent="0.25">
      <c r="A23" s="73" t="s">
        <v>1865</v>
      </c>
      <c r="B23" s="74">
        <f>MAX('RAW DATA'!U2:U564)</f>
        <v>186</v>
      </c>
      <c r="C23" s="49">
        <v>139</v>
      </c>
      <c r="D23" s="49">
        <v>165</v>
      </c>
      <c r="E23" s="59">
        <v>186</v>
      </c>
      <c r="G23" s="292"/>
      <c r="H23" s="293"/>
      <c r="I23" s="293"/>
      <c r="J23" s="294"/>
    </row>
    <row r="24" spans="1:10" ht="16" thickBot="1" x14ac:dyDescent="0.25">
      <c r="A24" s="75" t="s">
        <v>1864</v>
      </c>
      <c r="B24" s="76">
        <f>MIN('RAW DATA'!U2:U564)</f>
        <v>90</v>
      </c>
      <c r="C24" s="61">
        <v>90</v>
      </c>
      <c r="D24" s="61">
        <v>102</v>
      </c>
      <c r="E24" s="62">
        <v>142</v>
      </c>
    </row>
    <row r="25" spans="1:10" ht="16" thickBot="1" x14ac:dyDescent="0.25"/>
    <row r="26" spans="1:10" x14ac:dyDescent="0.2">
      <c r="A26" s="295" t="s">
        <v>1877</v>
      </c>
      <c r="B26" s="296"/>
      <c r="C26" s="296"/>
      <c r="D26" s="296"/>
      <c r="E26" s="297"/>
      <c r="G26" s="286" t="s">
        <v>1881</v>
      </c>
      <c r="H26" s="287"/>
      <c r="I26" s="287"/>
      <c r="J26" s="288"/>
    </row>
    <row r="27" spans="1:10" x14ac:dyDescent="0.2">
      <c r="A27" s="67"/>
      <c r="B27" s="68" t="s">
        <v>1867</v>
      </c>
      <c r="C27" s="80" t="s">
        <v>1868</v>
      </c>
      <c r="D27" s="80" t="s">
        <v>1869</v>
      </c>
      <c r="E27" s="81" t="s">
        <v>1870</v>
      </c>
      <c r="G27" s="289"/>
      <c r="H27" s="290"/>
      <c r="I27" s="290"/>
      <c r="J27" s="291"/>
    </row>
    <row r="28" spans="1:10" x14ac:dyDescent="0.2">
      <c r="A28" s="73" t="s">
        <v>1861</v>
      </c>
      <c r="B28" s="74">
        <f>AVERAGE('RAW DATA'!V2:V564)</f>
        <v>35.105514705882356</v>
      </c>
      <c r="C28" s="49">
        <v>19.032222222222224</v>
      </c>
      <c r="D28" s="49">
        <v>31.471746031746026</v>
      </c>
      <c r="E28" s="59">
        <v>53.747482014388488</v>
      </c>
      <c r="G28" s="289"/>
      <c r="H28" s="290"/>
      <c r="I28" s="290"/>
      <c r="J28" s="291"/>
    </row>
    <row r="29" spans="1:10" x14ac:dyDescent="0.2">
      <c r="A29" s="73" t="s">
        <v>1863</v>
      </c>
      <c r="B29" s="74">
        <f>_xlfn.STDEV.S('RAW DATA'!V2:V564)</f>
        <v>15.93408634511432</v>
      </c>
      <c r="C29" s="49">
        <v>4.40747138334513</v>
      </c>
      <c r="D29" s="49">
        <v>10.380530302544592</v>
      </c>
      <c r="E29" s="59">
        <v>13.879488207032969</v>
      </c>
      <c r="G29" s="289"/>
      <c r="H29" s="290"/>
      <c r="I29" s="290"/>
      <c r="J29" s="291"/>
    </row>
    <row r="30" spans="1:10" ht="16" thickBot="1" x14ac:dyDescent="0.25">
      <c r="A30" s="73" t="s">
        <v>1865</v>
      </c>
      <c r="B30" s="74">
        <f>MAX('RAW DATA'!V2:V564)</f>
        <v>99</v>
      </c>
      <c r="C30" s="49">
        <v>40</v>
      </c>
      <c r="D30" s="49">
        <v>82</v>
      </c>
      <c r="E30" s="59">
        <v>99</v>
      </c>
      <c r="G30" s="292"/>
      <c r="H30" s="293"/>
      <c r="I30" s="293"/>
      <c r="J30" s="294"/>
    </row>
    <row r="31" spans="1:10" ht="16" thickBot="1" x14ac:dyDescent="0.25">
      <c r="A31" s="75" t="s">
        <v>1864</v>
      </c>
      <c r="B31" s="76">
        <f>MIN('RAW DATA'!V2:V564)</f>
        <v>13</v>
      </c>
      <c r="C31" s="61">
        <v>13</v>
      </c>
      <c r="D31" s="61">
        <v>14</v>
      </c>
      <c r="E31" s="62">
        <v>29</v>
      </c>
    </row>
    <row r="32" spans="1:10" ht="16" thickBot="1" x14ac:dyDescent="0.25">
      <c r="A32" s="79"/>
      <c r="B32" s="74"/>
      <c r="F32" s="87"/>
      <c r="G32" s="88"/>
      <c r="H32" s="89"/>
    </row>
    <row r="33" spans="1:14" x14ac:dyDescent="0.2">
      <c r="A33" s="262" t="s">
        <v>1878</v>
      </c>
      <c r="B33" s="263"/>
      <c r="C33" s="263"/>
      <c r="D33" s="263"/>
      <c r="E33" s="263"/>
      <c r="F33" s="263"/>
      <c r="G33" s="263"/>
      <c r="H33" s="263"/>
      <c r="I33" s="264"/>
      <c r="K33" s="265" t="s">
        <v>1947</v>
      </c>
      <c r="L33" s="266"/>
      <c r="M33" s="266"/>
      <c r="N33" s="267"/>
    </row>
    <row r="34" spans="1:14" x14ac:dyDescent="0.2">
      <c r="A34" s="90"/>
      <c r="B34" s="274" t="s">
        <v>1933</v>
      </c>
      <c r="C34" s="274"/>
      <c r="D34" s="275" t="s">
        <v>1938</v>
      </c>
      <c r="E34" s="275"/>
      <c r="F34" s="275" t="s">
        <v>1939</v>
      </c>
      <c r="G34" s="275"/>
      <c r="H34" s="275" t="s">
        <v>1940</v>
      </c>
      <c r="I34" s="276"/>
      <c r="K34" s="268"/>
      <c r="L34" s="269"/>
      <c r="M34" s="269"/>
      <c r="N34" s="270"/>
    </row>
    <row r="35" spans="1:14" x14ac:dyDescent="0.2">
      <c r="A35" s="91" t="s">
        <v>77</v>
      </c>
      <c r="B35" s="88">
        <f>COUNTIF('RAW DATA'!CC2:CC564,"TDA")</f>
        <v>24</v>
      </c>
      <c r="C35" s="89">
        <f>B35/564</f>
        <v>4.2553191489361701E-2</v>
      </c>
      <c r="D35" s="36">
        <v>0</v>
      </c>
      <c r="E35" s="71">
        <f>D35/$B$35</f>
        <v>0</v>
      </c>
      <c r="F35" s="88">
        <v>16</v>
      </c>
      <c r="G35" s="71">
        <f>F35/$B$35</f>
        <v>0.66666666666666663</v>
      </c>
      <c r="H35" s="235">
        <v>8</v>
      </c>
      <c r="I35" s="72">
        <f>H35/$B$35</f>
        <v>0.33333333333333331</v>
      </c>
      <c r="K35" s="268"/>
      <c r="L35" s="269"/>
      <c r="M35" s="269"/>
      <c r="N35" s="270"/>
    </row>
    <row r="36" spans="1:14" x14ac:dyDescent="0.2">
      <c r="A36" s="91" t="s">
        <v>78</v>
      </c>
      <c r="B36" s="88">
        <f>COUNTIF('RAW DATA'!CD2:CD564,"TDAH")</f>
        <v>39</v>
      </c>
      <c r="C36" s="89">
        <f>B36/564</f>
        <v>6.9148936170212769E-2</v>
      </c>
      <c r="D36" s="36">
        <v>0</v>
      </c>
      <c r="E36" s="71">
        <f>D36/$B36</f>
        <v>0</v>
      </c>
      <c r="F36" s="88">
        <v>31</v>
      </c>
      <c r="G36" s="71">
        <f>F36/$B36</f>
        <v>0.79487179487179482</v>
      </c>
      <c r="H36" s="235">
        <v>8</v>
      </c>
      <c r="I36" s="72">
        <f>H36/$B36</f>
        <v>0.20512820512820512</v>
      </c>
      <c r="K36" s="268"/>
      <c r="L36" s="269"/>
      <c r="M36" s="269"/>
      <c r="N36" s="270"/>
    </row>
    <row r="37" spans="1:14" x14ac:dyDescent="0.2">
      <c r="A37" s="91" t="s">
        <v>1879</v>
      </c>
      <c r="B37" s="88">
        <f>COUNTA('RAW DATA'!CE2:CE564)</f>
        <v>50</v>
      </c>
      <c r="C37" s="89">
        <f>B37/564</f>
        <v>8.8652482269503549E-2</v>
      </c>
      <c r="D37" s="36">
        <v>2</v>
      </c>
      <c r="E37" s="71">
        <f>D37/$B37</f>
        <v>0.04</v>
      </c>
      <c r="F37" s="36">
        <v>34</v>
      </c>
      <c r="G37" s="71">
        <f>F37/$B37</f>
        <v>0.68</v>
      </c>
      <c r="H37" s="37">
        <v>14</v>
      </c>
      <c r="I37" s="72">
        <f>H37/$B37</f>
        <v>0.28000000000000003</v>
      </c>
      <c r="K37" s="268"/>
      <c r="L37" s="269"/>
      <c r="M37" s="269"/>
      <c r="N37" s="270"/>
    </row>
    <row r="38" spans="1:14" ht="16" thickBot="1" x14ac:dyDescent="0.25">
      <c r="A38" s="92" t="s">
        <v>80</v>
      </c>
      <c r="B38" s="93">
        <v>21</v>
      </c>
      <c r="C38" s="94">
        <f>B38/564</f>
        <v>3.7234042553191488E-2</v>
      </c>
      <c r="D38" s="77">
        <v>5</v>
      </c>
      <c r="E38" s="95">
        <f>D38/$B38</f>
        <v>0.23809523809523808</v>
      </c>
      <c r="F38" s="77">
        <v>13</v>
      </c>
      <c r="G38" s="95">
        <f>F38/$B38</f>
        <v>0.61904761904761907</v>
      </c>
      <c r="H38" s="96">
        <v>3</v>
      </c>
      <c r="I38" s="97">
        <f>H38/$B38</f>
        <v>0.14285714285714285</v>
      </c>
      <c r="J38" s="185"/>
      <c r="K38" s="271"/>
      <c r="L38" s="272"/>
      <c r="M38" s="272"/>
      <c r="N38" s="273"/>
    </row>
    <row r="39" spans="1:14" ht="16" thickBot="1" x14ac:dyDescent="0.25"/>
    <row r="40" spans="1:14" x14ac:dyDescent="0.2">
      <c r="A40" s="298" t="s">
        <v>1880</v>
      </c>
      <c r="B40" s="299"/>
      <c r="C40" s="299"/>
      <c r="D40" s="299"/>
      <c r="E40" s="299"/>
      <c r="F40" s="299"/>
      <c r="G40" s="299"/>
      <c r="H40" s="299"/>
      <c r="I40" s="300"/>
      <c r="J40" s="36"/>
    </row>
    <row r="41" spans="1:14" ht="16" thickBot="1" x14ac:dyDescent="0.25">
      <c r="A41" s="28"/>
      <c r="B41" s="275" t="s">
        <v>1817</v>
      </c>
      <c r="C41" s="275"/>
      <c r="D41" s="275" t="s">
        <v>1955</v>
      </c>
      <c r="E41" s="275"/>
      <c r="F41" s="275"/>
      <c r="G41" s="275"/>
      <c r="H41" s="275"/>
      <c r="I41" s="276"/>
      <c r="K41" s="79"/>
      <c r="L41" s="98"/>
    </row>
    <row r="42" spans="1:14" ht="15" customHeight="1" x14ac:dyDescent="0.2">
      <c r="A42" s="28"/>
      <c r="B42" s="36" t="s">
        <v>1956</v>
      </c>
      <c r="C42" s="36" t="s">
        <v>1819</v>
      </c>
      <c r="D42" s="36" t="s">
        <v>1956</v>
      </c>
      <c r="E42" s="36" t="s">
        <v>1819</v>
      </c>
      <c r="F42" s="36"/>
      <c r="G42" s="36"/>
      <c r="H42" s="36"/>
      <c r="I42" s="60"/>
      <c r="K42" s="250" t="s">
        <v>1946</v>
      </c>
      <c r="L42" s="251"/>
      <c r="M42" s="252"/>
    </row>
    <row r="43" spans="1:14" x14ac:dyDescent="0.2">
      <c r="A43" s="28" t="s">
        <v>1807</v>
      </c>
      <c r="B43" s="36">
        <v>135</v>
      </c>
      <c r="C43" s="71">
        <f>B43/$B$54</f>
        <v>9.6428571428571433E-2</v>
      </c>
      <c r="E43" s="71"/>
      <c r="F43" s="36"/>
      <c r="G43" s="71"/>
      <c r="H43" s="36"/>
      <c r="I43" s="72"/>
      <c r="K43" s="253"/>
      <c r="L43" s="254"/>
      <c r="M43" s="255"/>
    </row>
    <row r="44" spans="1:14" x14ac:dyDescent="0.2">
      <c r="A44" s="28" t="s">
        <v>1808</v>
      </c>
      <c r="B44" s="36">
        <v>261</v>
      </c>
      <c r="C44" s="71">
        <f t="shared" ref="C44:C53" si="0">B44/$B$54</f>
        <v>0.18642857142857142</v>
      </c>
      <c r="E44" s="71"/>
      <c r="F44" s="36"/>
      <c r="G44" s="71"/>
      <c r="H44" s="36"/>
      <c r="I44" s="72"/>
      <c r="K44" s="253"/>
      <c r="L44" s="254"/>
      <c r="M44" s="255"/>
    </row>
    <row r="45" spans="1:14" x14ac:dyDescent="0.2">
      <c r="A45" s="28" t="s">
        <v>1809</v>
      </c>
      <c r="B45" s="36">
        <v>252</v>
      </c>
      <c r="C45" s="71">
        <f t="shared" si="0"/>
        <v>0.18</v>
      </c>
      <c r="E45" s="71"/>
      <c r="F45" s="36"/>
      <c r="G45" s="71"/>
      <c r="H45" s="36"/>
      <c r="I45" s="72"/>
      <c r="K45" s="253"/>
      <c r="L45" s="254"/>
      <c r="M45" s="255"/>
    </row>
    <row r="46" spans="1:14" x14ac:dyDescent="0.2">
      <c r="A46" s="28" t="s">
        <v>1810</v>
      </c>
      <c r="B46" s="36">
        <v>108</v>
      </c>
      <c r="C46" s="71">
        <f t="shared" si="0"/>
        <v>7.7142857142857138E-2</v>
      </c>
      <c r="E46" s="71"/>
      <c r="F46" s="36"/>
      <c r="G46" s="71"/>
      <c r="H46" s="36"/>
      <c r="I46" s="72"/>
      <c r="K46" s="253"/>
      <c r="L46" s="254"/>
      <c r="M46" s="255"/>
    </row>
    <row r="47" spans="1:14" x14ac:dyDescent="0.2">
      <c r="A47" s="28" t="s">
        <v>1811</v>
      </c>
      <c r="B47" s="36">
        <v>189</v>
      </c>
      <c r="C47" s="71">
        <f t="shared" si="0"/>
        <v>0.13500000000000001</v>
      </c>
      <c r="E47" s="71"/>
      <c r="F47" s="36"/>
      <c r="G47" s="71"/>
      <c r="H47" s="36"/>
      <c r="I47" s="72"/>
      <c r="K47" s="253"/>
      <c r="L47" s="254"/>
      <c r="M47" s="255"/>
    </row>
    <row r="48" spans="1:14" x14ac:dyDescent="0.2">
      <c r="A48" s="28" t="s">
        <v>1812</v>
      </c>
      <c r="B48" s="36">
        <v>66</v>
      </c>
      <c r="C48" s="71">
        <f t="shared" si="0"/>
        <v>4.7142857142857146E-2</v>
      </c>
      <c r="E48" s="71"/>
      <c r="F48" s="36"/>
      <c r="G48" s="71"/>
      <c r="H48" s="36"/>
      <c r="I48" s="72"/>
      <c r="K48" s="253"/>
      <c r="L48" s="254"/>
      <c r="M48" s="255"/>
    </row>
    <row r="49" spans="1:13" x14ac:dyDescent="0.2">
      <c r="A49" s="28" t="s">
        <v>1813</v>
      </c>
      <c r="B49" s="36">
        <v>155</v>
      </c>
      <c r="C49" s="71">
        <f t="shared" si="0"/>
        <v>0.11071428571428571</v>
      </c>
      <c r="E49" s="71"/>
      <c r="F49" s="36"/>
      <c r="G49" s="71"/>
      <c r="H49" s="36"/>
      <c r="I49" s="72"/>
      <c r="K49" s="253"/>
      <c r="L49" s="254"/>
      <c r="M49" s="255"/>
    </row>
    <row r="50" spans="1:13" ht="16" thickBot="1" x14ac:dyDescent="0.25">
      <c r="A50" s="28" t="s">
        <v>1814</v>
      </c>
      <c r="B50" s="36">
        <v>54</v>
      </c>
      <c r="C50" s="71">
        <f t="shared" si="0"/>
        <v>3.8571428571428569E-2</v>
      </c>
      <c r="E50" s="71"/>
      <c r="F50" s="36"/>
      <c r="G50" s="71"/>
      <c r="H50" s="36"/>
      <c r="I50" s="72"/>
      <c r="K50" s="256"/>
      <c r="L50" s="257"/>
      <c r="M50" s="258"/>
    </row>
    <row r="51" spans="1:13" x14ac:dyDescent="0.2">
      <c r="A51" s="28" t="s">
        <v>1815</v>
      </c>
      <c r="B51" s="36">
        <v>47</v>
      </c>
      <c r="C51" s="71">
        <f t="shared" si="0"/>
        <v>3.3571428571428572E-2</v>
      </c>
      <c r="E51" s="71"/>
      <c r="F51" s="36"/>
      <c r="G51" s="71"/>
      <c r="H51" s="36"/>
      <c r="I51" s="72"/>
    </row>
    <row r="52" spans="1:13" x14ac:dyDescent="0.2">
      <c r="A52" s="28" t="s">
        <v>1816</v>
      </c>
      <c r="B52" s="36">
        <v>104</v>
      </c>
      <c r="C52" s="71">
        <f t="shared" si="0"/>
        <v>7.4285714285714288E-2</v>
      </c>
      <c r="E52" s="71"/>
      <c r="F52" s="36"/>
      <c r="G52" s="71"/>
      <c r="H52" s="36"/>
      <c r="I52" s="72"/>
    </row>
    <row r="53" spans="1:13" x14ac:dyDescent="0.2">
      <c r="A53" s="28" t="s">
        <v>1739</v>
      </c>
      <c r="B53" s="36">
        <v>29</v>
      </c>
      <c r="C53" s="71">
        <f t="shared" si="0"/>
        <v>2.0714285714285713E-2</v>
      </c>
      <c r="E53" s="71"/>
      <c r="F53" s="36"/>
      <c r="G53" s="71"/>
      <c r="H53" s="36"/>
      <c r="I53" s="72"/>
    </row>
    <row r="54" spans="1:13" ht="16" thickBot="1" x14ac:dyDescent="0.25">
      <c r="A54" s="83" t="s">
        <v>1817</v>
      </c>
      <c r="B54" s="77">
        <f>SUM(B43:B53)</f>
        <v>1400</v>
      </c>
      <c r="C54" s="95">
        <f>SUM(C43:C53)</f>
        <v>1.0000000000000002</v>
      </c>
      <c r="E54" s="95"/>
      <c r="F54" s="77"/>
      <c r="G54" s="95"/>
      <c r="H54" s="77"/>
      <c r="I54" s="97"/>
    </row>
    <row r="56" spans="1:13" x14ac:dyDescent="0.2">
      <c r="C56" s="229"/>
      <c r="I56" s="229"/>
    </row>
    <row r="57" spans="1:13" x14ac:dyDescent="0.2">
      <c r="C57" s="229"/>
      <c r="I57" s="229"/>
      <c r="K57" s="229"/>
    </row>
    <row r="58" spans="1:13" x14ac:dyDescent="0.2">
      <c r="C58" s="229"/>
    </row>
    <row r="59" spans="1:13" x14ac:dyDescent="0.2">
      <c r="C59" s="229"/>
      <c r="K59" s="229"/>
    </row>
    <row r="60" spans="1:13" x14ac:dyDescent="0.2">
      <c r="C60" s="229"/>
      <c r="K60" s="229"/>
      <c r="M60" s="229"/>
    </row>
    <row r="61" spans="1:13" x14ac:dyDescent="0.2">
      <c r="C61" s="229"/>
    </row>
    <row r="62" spans="1:13" x14ac:dyDescent="0.2">
      <c r="C62" s="229"/>
      <c r="K62" s="229"/>
      <c r="M62" s="229"/>
    </row>
    <row r="63" spans="1:13" x14ac:dyDescent="0.2">
      <c r="C63" s="229"/>
      <c r="K63" s="229"/>
    </row>
    <row r="64" spans="1:13" x14ac:dyDescent="0.2">
      <c r="C64" s="229"/>
      <c r="K64" s="229"/>
      <c r="M64" s="229"/>
    </row>
    <row r="65" spans="3:7" x14ac:dyDescent="0.2">
      <c r="C65" s="229"/>
    </row>
    <row r="66" spans="3:7" x14ac:dyDescent="0.2">
      <c r="G66" s="229"/>
    </row>
    <row r="68" spans="3:7" x14ac:dyDescent="0.2">
      <c r="E68" s="229"/>
    </row>
  </sheetData>
  <mergeCells count="25">
    <mergeCell ref="K3:N7"/>
    <mergeCell ref="A1:I1"/>
    <mergeCell ref="A19:E19"/>
    <mergeCell ref="A26:E26"/>
    <mergeCell ref="A40:I40"/>
    <mergeCell ref="C2:D2"/>
    <mergeCell ref="E2:F2"/>
    <mergeCell ref="G2:H2"/>
    <mergeCell ref="A9:E9"/>
    <mergeCell ref="K42:M50"/>
    <mergeCell ref="A13:E13"/>
    <mergeCell ref="A16:E16"/>
    <mergeCell ref="A33:I33"/>
    <mergeCell ref="K33:N38"/>
    <mergeCell ref="B34:C34"/>
    <mergeCell ref="D34:E34"/>
    <mergeCell ref="F34:G34"/>
    <mergeCell ref="H34:I34"/>
    <mergeCell ref="B41:C41"/>
    <mergeCell ref="G10:J14"/>
    <mergeCell ref="G19:J23"/>
    <mergeCell ref="G26:J30"/>
    <mergeCell ref="D41:E41"/>
    <mergeCell ref="F41:G41"/>
    <mergeCell ref="H41:I4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opLeftCell="A27" workbookViewId="0">
      <selection activeCell="G22" sqref="G22:J26"/>
    </sheetView>
  </sheetViews>
  <sheetFormatPr baseColWidth="10" defaultRowHeight="15" x14ac:dyDescent="0.2"/>
  <cols>
    <col min="1" max="1" width="12.1640625" bestFit="1" customWidth="1"/>
  </cols>
  <sheetData>
    <row r="1" spans="1:10" x14ac:dyDescent="0.2">
      <c r="A1" s="295" t="s">
        <v>1901</v>
      </c>
      <c r="B1" s="296"/>
      <c r="C1" s="296"/>
      <c r="D1" s="296"/>
      <c r="E1" s="297"/>
      <c r="G1" s="286" t="s">
        <v>1948</v>
      </c>
      <c r="H1" s="287"/>
      <c r="I1" s="287"/>
      <c r="J1" s="288"/>
    </row>
    <row r="2" spans="1:10" x14ac:dyDescent="0.2">
      <c r="A2" s="67"/>
      <c r="B2" s="68" t="s">
        <v>1867</v>
      </c>
      <c r="C2" s="100" t="s">
        <v>1868</v>
      </c>
      <c r="D2" s="100" t="s">
        <v>1869</v>
      </c>
      <c r="E2" s="102" t="s">
        <v>1870</v>
      </c>
      <c r="G2" s="289"/>
      <c r="H2" s="290"/>
      <c r="I2" s="290"/>
      <c r="J2" s="291"/>
    </row>
    <row r="3" spans="1:10" x14ac:dyDescent="0.2">
      <c r="A3" s="73" t="s">
        <v>1861</v>
      </c>
      <c r="B3" s="74">
        <f>AVERAGE('RAW DATA'!AC2:AC564)</f>
        <v>546.36163410301947</v>
      </c>
      <c r="C3" s="49">
        <v>567.02577319587647</v>
      </c>
      <c r="D3" s="49">
        <v>553.55596330275228</v>
      </c>
      <c r="E3" s="59">
        <v>515.01654676259</v>
      </c>
      <c r="G3" s="289"/>
      <c r="H3" s="290"/>
      <c r="I3" s="290"/>
      <c r="J3" s="291"/>
    </row>
    <row r="4" spans="1:10" x14ac:dyDescent="0.2">
      <c r="A4" s="73" t="s">
        <v>1863</v>
      </c>
      <c r="B4" s="74">
        <f>_xlfn.STDEV.S('RAW DATA'!AC2:AC564)</f>
        <v>86.927154958684696</v>
      </c>
      <c r="C4" s="49">
        <v>85.57992886568762</v>
      </c>
      <c r="D4" s="49">
        <v>81.544103499621329</v>
      </c>
      <c r="E4" s="59">
        <v>92.506522760323577</v>
      </c>
      <c r="G4" s="289"/>
      <c r="H4" s="290"/>
      <c r="I4" s="290"/>
      <c r="J4" s="291"/>
    </row>
    <row r="5" spans="1:10" ht="16" thickBot="1" x14ac:dyDescent="0.25">
      <c r="A5" s="73" t="s">
        <v>1865</v>
      </c>
      <c r="B5" s="74">
        <f>MAX('RAW DATA'!AC2:AC564)</f>
        <v>1052</v>
      </c>
      <c r="C5" s="49">
        <v>883.3</v>
      </c>
      <c r="D5" s="49">
        <v>1052</v>
      </c>
      <c r="E5" s="59">
        <v>995.5</v>
      </c>
      <c r="G5" s="292"/>
      <c r="H5" s="293"/>
      <c r="I5" s="293"/>
      <c r="J5" s="294"/>
    </row>
    <row r="6" spans="1:10" x14ac:dyDescent="0.2">
      <c r="A6" s="73" t="s">
        <v>1864</v>
      </c>
      <c r="B6" s="74">
        <f>MIN('RAW DATA'!AC2:AC564)</f>
        <v>52.5</v>
      </c>
      <c r="C6" s="49">
        <v>52.5</v>
      </c>
      <c r="D6" s="49">
        <v>352</v>
      </c>
      <c r="E6" s="59">
        <v>311</v>
      </c>
    </row>
    <row r="7" spans="1:10" ht="16" thickBot="1" x14ac:dyDescent="0.25">
      <c r="A7" s="75" t="s">
        <v>1902</v>
      </c>
      <c r="B7" s="76">
        <f>B3/60</f>
        <v>9.1060272350503251</v>
      </c>
      <c r="C7" s="76">
        <f>C3/60</f>
        <v>9.4504295532646072</v>
      </c>
      <c r="D7" s="76">
        <f>D3/60</f>
        <v>9.2259327217125371</v>
      </c>
      <c r="E7" s="124">
        <f>E3/60</f>
        <v>8.5836091127098335</v>
      </c>
      <c r="F7" s="103"/>
    </row>
    <row r="8" spans="1:10" ht="16" thickBot="1" x14ac:dyDescent="0.25">
      <c r="B8" s="98"/>
    </row>
    <row r="9" spans="1:10" x14ac:dyDescent="0.2">
      <c r="A9" s="295" t="s">
        <v>1903</v>
      </c>
      <c r="B9" s="305"/>
      <c r="C9" s="306" t="s">
        <v>1904</v>
      </c>
      <c r="D9" s="307"/>
      <c r="G9" s="286" t="s">
        <v>1881</v>
      </c>
      <c r="H9" s="287"/>
      <c r="I9" s="287"/>
      <c r="J9" s="288"/>
    </row>
    <row r="10" spans="1:10" x14ac:dyDescent="0.2">
      <c r="A10" s="73" t="s">
        <v>1861</v>
      </c>
      <c r="B10" s="105">
        <f>AVERAGE('RAW DATA'!Z2:Z564)</f>
        <v>0.88145969015196357</v>
      </c>
      <c r="C10" s="104" t="s">
        <v>1861</v>
      </c>
      <c r="D10" s="230">
        <f>AVERAGE('RAW DATA'!AA2:AA564)</f>
        <v>0.32571417998815849</v>
      </c>
      <c r="G10" s="289"/>
      <c r="H10" s="290"/>
      <c r="I10" s="290"/>
      <c r="J10" s="291"/>
    </row>
    <row r="11" spans="1:10" x14ac:dyDescent="0.2">
      <c r="A11" s="73" t="s">
        <v>1863</v>
      </c>
      <c r="B11" s="105">
        <f>_xlfn.STDEV.S('RAW DATA'!Z2:Z564)</f>
        <v>0.11214231111132095</v>
      </c>
      <c r="C11" s="104" t="s">
        <v>1863</v>
      </c>
      <c r="D11" s="230">
        <f>_xlfn.STDEV.S('RAW DATA'!AA2:AA564)</f>
        <v>5.5467874112944397E-2</v>
      </c>
      <c r="G11" s="289"/>
      <c r="H11" s="290"/>
      <c r="I11" s="290"/>
      <c r="J11" s="291"/>
    </row>
    <row r="12" spans="1:10" x14ac:dyDescent="0.2">
      <c r="A12" s="73" t="s">
        <v>1865</v>
      </c>
      <c r="B12" s="105">
        <f>MAX('RAW DATA'!Z2:Z564)</f>
        <v>0.99930555555555556</v>
      </c>
      <c r="C12" s="104" t="s">
        <v>1865</v>
      </c>
      <c r="D12" s="230">
        <f>MAX('RAW DATA'!AA2:AA564)</f>
        <v>0.80763888888888891</v>
      </c>
      <c r="G12" s="289"/>
      <c r="H12" s="290"/>
      <c r="I12" s="290"/>
      <c r="J12" s="291"/>
    </row>
    <row r="13" spans="1:10" ht="16" thickBot="1" x14ac:dyDescent="0.25">
      <c r="A13" s="75" t="s">
        <v>1864</v>
      </c>
      <c r="B13" s="231">
        <f>MIN('RAW DATA'!Z2:Z564)</f>
        <v>0</v>
      </c>
      <c r="C13" s="232" t="s">
        <v>1864</v>
      </c>
      <c r="D13" s="233">
        <f>MIN('RAW DATA'!AA2:AA564)</f>
        <v>0.16944444444444443</v>
      </c>
      <c r="G13" s="292"/>
      <c r="H13" s="293"/>
      <c r="I13" s="293"/>
      <c r="J13" s="294"/>
    </row>
    <row r="14" spans="1:10" ht="16" thickBot="1" x14ac:dyDescent="0.25">
      <c r="B14" s="98"/>
    </row>
    <row r="15" spans="1:10" x14ac:dyDescent="0.2">
      <c r="A15" s="295" t="s">
        <v>1905</v>
      </c>
      <c r="B15" s="296"/>
      <c r="C15" s="296"/>
      <c r="D15" s="296"/>
      <c r="E15" s="297"/>
      <c r="G15" s="286" t="s">
        <v>1881</v>
      </c>
      <c r="H15" s="287"/>
      <c r="I15" s="287"/>
      <c r="J15" s="288"/>
    </row>
    <row r="16" spans="1:10" x14ac:dyDescent="0.2">
      <c r="A16" s="67"/>
      <c r="B16" s="68" t="s">
        <v>1867</v>
      </c>
      <c r="C16" s="100" t="s">
        <v>1868</v>
      </c>
      <c r="D16" s="100" t="s">
        <v>1869</v>
      </c>
      <c r="E16" s="102" t="s">
        <v>1870</v>
      </c>
      <c r="G16" s="289"/>
      <c r="H16" s="290"/>
      <c r="I16" s="290"/>
      <c r="J16" s="291"/>
    </row>
    <row r="17" spans="1:10" x14ac:dyDescent="0.2">
      <c r="A17" s="73" t="s">
        <v>1861</v>
      </c>
      <c r="B17" s="74">
        <f>AVERAGE('RAW DATA'!AD2:AD564)</f>
        <v>91.246891651865013</v>
      </c>
      <c r="C17" s="49">
        <v>91.567010309278345</v>
      </c>
      <c r="D17" s="49">
        <v>91.165137614678898</v>
      </c>
      <c r="E17" s="59">
        <v>91.2158273381295</v>
      </c>
      <c r="G17" s="289"/>
      <c r="H17" s="290"/>
      <c r="I17" s="290"/>
      <c r="J17" s="291"/>
    </row>
    <row r="18" spans="1:10" x14ac:dyDescent="0.2">
      <c r="A18" s="73" t="s">
        <v>1863</v>
      </c>
      <c r="B18" s="74">
        <f>STDEV('RAW DATA'!AD2:AD564)</f>
        <v>6.4758904168528657</v>
      </c>
      <c r="C18" s="49">
        <v>5.6197331203218717</v>
      </c>
      <c r="D18" s="49">
        <v>6.457288308334669</v>
      </c>
      <c r="E18" s="59">
        <v>7.0872027861696942</v>
      </c>
      <c r="G18" s="289"/>
      <c r="H18" s="290"/>
      <c r="I18" s="290"/>
      <c r="J18" s="291"/>
    </row>
    <row r="19" spans="1:10" ht="16" thickBot="1" x14ac:dyDescent="0.25">
      <c r="A19" s="73" t="s">
        <v>1865</v>
      </c>
      <c r="B19" s="74">
        <f>MAX('RAW DATA'!AD2:AD564)</f>
        <v>100</v>
      </c>
      <c r="C19" s="49">
        <v>100</v>
      </c>
      <c r="D19" s="49">
        <v>99</v>
      </c>
      <c r="E19" s="59">
        <v>99</v>
      </c>
      <c r="G19" s="292"/>
      <c r="H19" s="293"/>
      <c r="I19" s="293"/>
      <c r="J19" s="294"/>
    </row>
    <row r="20" spans="1:10" ht="16" thickBot="1" x14ac:dyDescent="0.25">
      <c r="A20" s="75" t="s">
        <v>1864</v>
      </c>
      <c r="B20" s="76">
        <f>MIN('RAW DATA'!AD2:AD564)</f>
        <v>62</v>
      </c>
      <c r="C20" s="61">
        <v>72</v>
      </c>
      <c r="D20" s="61">
        <v>66</v>
      </c>
      <c r="E20" s="62">
        <v>62</v>
      </c>
    </row>
    <row r="21" spans="1:10" ht="16" thickBot="1" x14ac:dyDescent="0.25">
      <c r="B21" s="98"/>
    </row>
    <row r="22" spans="1:10" x14ac:dyDescent="0.2">
      <c r="A22" s="107"/>
      <c r="B22" s="108" t="s">
        <v>73</v>
      </c>
      <c r="C22" s="108" t="s">
        <v>74</v>
      </c>
      <c r="D22" s="108" t="s">
        <v>75</v>
      </c>
      <c r="E22" s="109" t="s">
        <v>76</v>
      </c>
      <c r="G22" s="286" t="s">
        <v>1881</v>
      </c>
      <c r="H22" s="287"/>
      <c r="I22" s="287"/>
      <c r="J22" s="288"/>
    </row>
    <row r="23" spans="1:10" x14ac:dyDescent="0.2">
      <c r="A23" s="104" t="s">
        <v>1861</v>
      </c>
      <c r="B23" s="74">
        <f>AVERAGE('RAW DATA'!BY2:BY564)</f>
        <v>81.494474153297773</v>
      </c>
      <c r="C23" s="74">
        <f>AVERAGE('RAW DATA'!BZ2:BZ564)</f>
        <v>94.287522281640108</v>
      </c>
      <c r="D23" s="74">
        <f>AVERAGE('RAW DATA'!CA2:CA564)</f>
        <v>85.890586145648342</v>
      </c>
      <c r="E23" s="110">
        <f>AVERAGE('RAW DATA'!CB2:CB564)</f>
        <v>97.710657193605698</v>
      </c>
      <c r="G23" s="289"/>
      <c r="H23" s="290"/>
      <c r="I23" s="290"/>
      <c r="J23" s="291"/>
    </row>
    <row r="24" spans="1:10" x14ac:dyDescent="0.2">
      <c r="A24" s="104" t="s">
        <v>1863</v>
      </c>
      <c r="B24" s="74">
        <f>STDEV('RAW DATA'!BY2:BY564)</f>
        <v>22.675993161029293</v>
      </c>
      <c r="C24" s="74">
        <f>STDEV('RAW DATA'!BZ2:BZ564)</f>
        <v>13.376935951743306</v>
      </c>
      <c r="D24" s="74">
        <f>STDEV('RAW DATA'!CA2:CA564)</f>
        <v>20.981727353864386</v>
      </c>
      <c r="E24" s="110">
        <f>STDEV('RAW DATA'!CB2:CB564)</f>
        <v>8.4421620302659139</v>
      </c>
      <c r="G24" s="289"/>
      <c r="H24" s="290"/>
      <c r="I24" s="290"/>
      <c r="J24" s="291"/>
    </row>
    <row r="25" spans="1:10" x14ac:dyDescent="0.2">
      <c r="A25" s="104" t="s">
        <v>1865</v>
      </c>
      <c r="B25" s="74">
        <f>MAX('RAW DATA'!BY2:BY564)</f>
        <v>100</v>
      </c>
      <c r="C25" s="74">
        <f>MAX('RAW DATA'!BZ2:BZ564)</f>
        <v>100</v>
      </c>
      <c r="D25" s="74">
        <f>MAX('RAW DATA'!CA2:CA564)</f>
        <v>100</v>
      </c>
      <c r="E25" s="110">
        <f>MAX('RAW DATA'!CB2:CB564)</f>
        <v>100</v>
      </c>
      <c r="G25" s="289"/>
      <c r="H25" s="290"/>
      <c r="I25" s="290"/>
      <c r="J25" s="291"/>
    </row>
    <row r="26" spans="1:10" ht="16" thickBot="1" x14ac:dyDescent="0.25">
      <c r="A26" s="106" t="s">
        <v>1864</v>
      </c>
      <c r="B26" s="111">
        <f>MIN('RAW DATA'!BY2:BY564)</f>
        <v>0</v>
      </c>
      <c r="C26" s="111">
        <f>MIN('RAW DATA'!BZ2:BZ564)</f>
        <v>1.5</v>
      </c>
      <c r="D26" s="111">
        <f>MIN('RAW DATA'!CA2:CA564)</f>
        <v>2.1</v>
      </c>
      <c r="E26" s="112">
        <f>MIN('RAW DATA'!CB2:CB564)</f>
        <v>18.8</v>
      </c>
      <c r="G26" s="292"/>
      <c r="H26" s="293"/>
      <c r="I26" s="293"/>
      <c r="J26" s="294"/>
    </row>
    <row r="27" spans="1:10" ht="16" thickBot="1" x14ac:dyDescent="0.25">
      <c r="A27" s="104"/>
      <c r="B27" s="74"/>
      <c r="C27" s="74"/>
      <c r="D27" s="74"/>
      <c r="E27" s="74"/>
    </row>
    <row r="28" spans="1:10" x14ac:dyDescent="0.2">
      <c r="A28" s="308" t="s">
        <v>1906</v>
      </c>
      <c r="B28" s="309"/>
      <c r="C28" s="113"/>
    </row>
    <row r="29" spans="1:10" ht="16" thickBot="1" x14ac:dyDescent="0.25">
      <c r="A29" s="104" t="s">
        <v>1861</v>
      </c>
      <c r="B29" s="110">
        <f>AVERAGE('RAW DATA'!AG2:AG564)</f>
        <v>21.933925399644746</v>
      </c>
    </row>
    <row r="30" spans="1:10" x14ac:dyDescent="0.2">
      <c r="A30" s="104" t="s">
        <v>1863</v>
      </c>
      <c r="B30" s="110">
        <f>STDEV('RAW DATA'!AG2:AG564)</f>
        <v>24.026049105740125</v>
      </c>
      <c r="D30" s="308" t="s">
        <v>1907</v>
      </c>
      <c r="E30" s="310"/>
      <c r="G30" s="277" t="s">
        <v>1950</v>
      </c>
      <c r="H30" s="278"/>
      <c r="I30" s="278"/>
      <c r="J30" s="279"/>
    </row>
    <row r="31" spans="1:10" x14ac:dyDescent="0.2">
      <c r="A31" s="104" t="s">
        <v>1865</v>
      </c>
      <c r="B31" s="110">
        <f>MAX('RAW DATA'!AG2:AG564)</f>
        <v>169.4</v>
      </c>
      <c r="D31" s="104" t="s">
        <v>1861</v>
      </c>
      <c r="E31" s="110">
        <f>AVERAGE('RAW DATA'!AR2:AR564)</f>
        <v>11.833925399644775</v>
      </c>
      <c r="G31" s="280"/>
      <c r="H31" s="281"/>
      <c r="I31" s="281"/>
      <c r="J31" s="282"/>
    </row>
    <row r="32" spans="1:10" ht="16" thickBot="1" x14ac:dyDescent="0.25">
      <c r="A32" s="106" t="s">
        <v>1864</v>
      </c>
      <c r="B32" s="112">
        <f>MIN('RAW DATA'!AG2:AG564)</f>
        <v>0</v>
      </c>
      <c r="D32" s="104" t="s">
        <v>1863</v>
      </c>
      <c r="E32" s="110">
        <f>STDEV('RAW DATA'!AR2:AR564)</f>
        <v>5.1639253092397261</v>
      </c>
      <c r="G32" s="280"/>
      <c r="H32" s="281"/>
      <c r="I32" s="281"/>
      <c r="J32" s="282"/>
    </row>
    <row r="33" spans="1:10" ht="16" thickBot="1" x14ac:dyDescent="0.25">
      <c r="A33" s="114"/>
      <c r="B33" s="74"/>
      <c r="D33" s="104" t="s">
        <v>1865</v>
      </c>
      <c r="E33" s="110">
        <f>MAX('RAW DATA'!AR2:AR564)</f>
        <v>40.700000000000003</v>
      </c>
      <c r="G33" s="280"/>
      <c r="H33" s="281"/>
      <c r="I33" s="281"/>
      <c r="J33" s="282"/>
    </row>
    <row r="34" spans="1:10" ht="16" thickBot="1" x14ac:dyDescent="0.25">
      <c r="A34" s="308" t="s">
        <v>1908</v>
      </c>
      <c r="B34" s="309"/>
      <c r="D34" s="106" t="s">
        <v>1864</v>
      </c>
      <c r="E34" s="112">
        <f>MIN('RAW DATA'!AR2:AR564)</f>
        <v>0</v>
      </c>
      <c r="G34" s="283"/>
      <c r="H34" s="284"/>
      <c r="I34" s="284"/>
      <c r="J34" s="285"/>
    </row>
    <row r="35" spans="1:10" x14ac:dyDescent="0.2">
      <c r="A35" s="115" t="s">
        <v>1861</v>
      </c>
      <c r="B35" s="110">
        <f>AVERAGE('RAW DATA'!AH2:AH564)</f>
        <v>129.91847246891652</v>
      </c>
      <c r="D35" s="104" t="s">
        <v>1949</v>
      </c>
      <c r="E35">
        <v>327</v>
      </c>
    </row>
    <row r="36" spans="1:10" x14ac:dyDescent="0.2">
      <c r="A36" s="115" t="s">
        <v>1863</v>
      </c>
      <c r="B36" s="110">
        <f>STDEV('RAW DATA'!AH2:AH564)</f>
        <v>58.165694844446172</v>
      </c>
      <c r="E36">
        <f>327/564</f>
        <v>0.57978723404255317</v>
      </c>
    </row>
    <row r="37" spans="1:10" x14ac:dyDescent="0.2">
      <c r="A37" s="115" t="s">
        <v>1865</v>
      </c>
      <c r="B37" s="110">
        <f>MAX('RAW DATA'!AH2:AH564)</f>
        <v>514</v>
      </c>
    </row>
    <row r="38" spans="1:10" ht="16" thickBot="1" x14ac:dyDescent="0.25">
      <c r="A38" s="116" t="s">
        <v>1864</v>
      </c>
      <c r="B38" s="112">
        <f>MIN('RAW DATA'!AH2:AH564)</f>
        <v>22</v>
      </c>
    </row>
    <row r="39" spans="1:10" ht="16" thickBot="1" x14ac:dyDescent="0.25">
      <c r="B39" s="98"/>
    </row>
    <row r="40" spans="1:10" x14ac:dyDescent="0.2">
      <c r="A40" s="295" t="s">
        <v>1909</v>
      </c>
      <c r="B40" s="296"/>
      <c r="C40" s="296"/>
      <c r="D40" s="296"/>
      <c r="E40" s="297"/>
      <c r="G40" s="117"/>
    </row>
    <row r="41" spans="1:10" x14ac:dyDescent="0.2">
      <c r="A41" s="120"/>
      <c r="B41" s="119" t="s">
        <v>32</v>
      </c>
      <c r="C41" s="119" t="s">
        <v>33</v>
      </c>
      <c r="D41" s="119" t="s">
        <v>34</v>
      </c>
      <c r="E41" s="118" t="s">
        <v>35</v>
      </c>
    </row>
    <row r="42" spans="1:10" x14ac:dyDescent="0.2">
      <c r="A42" s="121" t="s">
        <v>1861</v>
      </c>
      <c r="B42" s="74">
        <f>AVERAGE('RAW DATA'!AJ2:AJ564)</f>
        <v>5.3477797513321477</v>
      </c>
      <c r="C42" s="74">
        <f>AVERAGE('RAW DATA'!AK2:AK564)</f>
        <v>51.459147424511585</v>
      </c>
      <c r="D42" s="74">
        <f>AVERAGE('RAW DATA'!AL2:AL564)</f>
        <v>20.585435168738901</v>
      </c>
      <c r="E42" s="122">
        <f>AVERAGE('RAW DATA'!AM2:AM564)</f>
        <v>22.607460035523978</v>
      </c>
    </row>
    <row r="43" spans="1:10" x14ac:dyDescent="0.2">
      <c r="A43" s="121" t="s">
        <v>1863</v>
      </c>
      <c r="B43" s="74">
        <f>STDEV('RAW DATA'!AJ2:AJ564)</f>
        <v>3.0317022233941531</v>
      </c>
      <c r="C43" s="74">
        <f>STDEV('RAW DATA'!AK2:AK564)</f>
        <v>6.3215611937737366</v>
      </c>
      <c r="D43" s="74">
        <f>STDEV('RAW DATA'!AL2:AL564)</f>
        <v>4.8176758931417254</v>
      </c>
      <c r="E43" s="122">
        <f>_xlfn.STDEV.S('RAW DATA'!AM2:AM564)</f>
        <v>4.3797716567030172</v>
      </c>
    </row>
    <row r="44" spans="1:10" x14ac:dyDescent="0.2">
      <c r="A44" s="121" t="s">
        <v>1865</v>
      </c>
      <c r="B44" s="74">
        <f>MAX('RAW DATA'!AJ2:AJ564)</f>
        <v>18.3</v>
      </c>
      <c r="C44" s="74">
        <f>MAX('RAW DATA'!AK2:AK564)</f>
        <v>85.7</v>
      </c>
      <c r="D44" s="74">
        <f>MAX('RAW DATA'!AL2:AL564)</f>
        <v>38</v>
      </c>
      <c r="E44" s="122">
        <f>MAX('RAW DATA'!AM2:AM564)</f>
        <v>34.9</v>
      </c>
    </row>
    <row r="45" spans="1:10" ht="16" thickBot="1" x14ac:dyDescent="0.25">
      <c r="A45" s="123" t="s">
        <v>1864</v>
      </c>
      <c r="B45" s="76">
        <f>MIN('RAW DATA'!AJ2:AJ564)</f>
        <v>0.4</v>
      </c>
      <c r="C45" s="76">
        <f>MIN('RAW DATA'!AK2:AK564)</f>
        <v>29.1</v>
      </c>
      <c r="D45" s="76">
        <f>MIN('RAW DATA'!AL2:AL564)</f>
        <v>0</v>
      </c>
      <c r="E45" s="124">
        <f>MIN('RAW DATA'!AM2:AM564)</f>
        <v>6.1</v>
      </c>
    </row>
  </sheetData>
  <mergeCells count="13">
    <mergeCell ref="A40:E40"/>
    <mergeCell ref="A1:E1"/>
    <mergeCell ref="A9:B9"/>
    <mergeCell ref="C9:D9"/>
    <mergeCell ref="A15:E15"/>
    <mergeCell ref="A28:B28"/>
    <mergeCell ref="A34:B34"/>
    <mergeCell ref="D30:E30"/>
    <mergeCell ref="G1:J5"/>
    <mergeCell ref="G9:J13"/>
    <mergeCell ref="G15:J19"/>
    <mergeCell ref="G22:J26"/>
    <mergeCell ref="G30:J3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topLeftCell="A11" workbookViewId="0">
      <selection activeCell="F30" sqref="F30"/>
    </sheetView>
  </sheetViews>
  <sheetFormatPr baseColWidth="10" defaultRowHeight="15" x14ac:dyDescent="0.2"/>
  <cols>
    <col min="1" max="1" width="21.6640625" bestFit="1" customWidth="1"/>
  </cols>
  <sheetData>
    <row r="1" spans="1:30" ht="14.25" customHeight="1" x14ac:dyDescent="0.2">
      <c r="A1" s="295" t="s">
        <v>1911</v>
      </c>
      <c r="B1" s="296"/>
      <c r="C1" s="296"/>
      <c r="D1" s="296"/>
      <c r="E1" s="297"/>
    </row>
    <row r="2" spans="1:30" ht="14.25" customHeight="1" x14ac:dyDescent="0.2">
      <c r="A2" s="67"/>
      <c r="B2" s="68" t="s">
        <v>1867</v>
      </c>
      <c r="C2" s="100" t="s">
        <v>1868</v>
      </c>
      <c r="D2" s="100" t="s">
        <v>1869</v>
      </c>
      <c r="E2" s="102" t="s">
        <v>1870</v>
      </c>
    </row>
    <row r="3" spans="1:30" ht="14.25" customHeight="1" x14ac:dyDescent="0.2">
      <c r="A3" s="69" t="s">
        <v>1871</v>
      </c>
      <c r="B3" s="70">
        <v>564</v>
      </c>
      <c r="C3" s="36">
        <f>DEMOGRAPHICS!C3</f>
        <v>97</v>
      </c>
      <c r="D3" s="37">
        <f>DEMOGRAPHICS!E3</f>
        <v>327</v>
      </c>
      <c r="E3" s="60">
        <f>DEMOGRAPHICS!G3</f>
        <v>139</v>
      </c>
    </row>
    <row r="4" spans="1:30" ht="14.25" customHeight="1" x14ac:dyDescent="0.2">
      <c r="A4" s="73" t="s">
        <v>1912</v>
      </c>
      <c r="B4" s="74">
        <f>COUNTIF('RAW DATA'!AX2:AX564,"&gt;5")</f>
        <v>183</v>
      </c>
      <c r="C4" s="36">
        <v>39</v>
      </c>
      <c r="D4" s="36">
        <v>104</v>
      </c>
      <c r="E4" s="60">
        <v>40</v>
      </c>
    </row>
    <row r="5" spans="1:30" ht="14.25" customHeight="1" x14ac:dyDescent="0.2">
      <c r="A5" s="242" t="s">
        <v>1951</v>
      </c>
      <c r="B5" s="74">
        <v>4</v>
      </c>
      <c r="C5" s="36"/>
      <c r="D5" s="36"/>
      <c r="E5" s="60"/>
    </row>
    <row r="6" spans="1:30" ht="14.25" customHeight="1" thickBot="1" x14ac:dyDescent="0.25">
      <c r="A6" s="75" t="s">
        <v>1819</v>
      </c>
      <c r="B6" s="125">
        <f>B4/B3</f>
        <v>0.32446808510638298</v>
      </c>
      <c r="C6" s="176">
        <f>C4/C3</f>
        <v>0.40206185567010311</v>
      </c>
      <c r="D6" s="176">
        <f>D4/D3</f>
        <v>0.31804281345565749</v>
      </c>
      <c r="E6" s="177">
        <f>E4/E3</f>
        <v>0.28776978417266186</v>
      </c>
    </row>
    <row r="7" spans="1:30" ht="14.25" customHeight="1" thickBot="1" x14ac:dyDescent="0.25">
      <c r="A7" s="104"/>
      <c r="B7" s="126"/>
    </row>
    <row r="8" spans="1:30" ht="14.25" customHeight="1" x14ac:dyDescent="0.2">
      <c r="A8" s="314" t="s">
        <v>1913</v>
      </c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6"/>
      <c r="S8" s="298" t="s">
        <v>1914</v>
      </c>
      <c r="T8" s="299"/>
      <c r="U8" s="299"/>
      <c r="V8" s="299"/>
      <c r="W8" s="299"/>
      <c r="X8" s="300"/>
      <c r="Z8" s="317" t="s">
        <v>1910</v>
      </c>
      <c r="AA8" s="318"/>
      <c r="AB8" s="318"/>
      <c r="AC8" s="318"/>
      <c r="AD8" s="319"/>
    </row>
    <row r="9" spans="1:30" ht="14.25" customHeight="1" x14ac:dyDescent="0.2">
      <c r="A9" s="67"/>
      <c r="B9" s="326" t="s">
        <v>1867</v>
      </c>
      <c r="C9" s="327"/>
      <c r="D9" s="327"/>
      <c r="E9" s="328"/>
      <c r="F9" s="326" t="s">
        <v>1868</v>
      </c>
      <c r="G9" s="327"/>
      <c r="H9" s="327"/>
      <c r="I9" s="328"/>
      <c r="J9" s="326" t="s">
        <v>1869</v>
      </c>
      <c r="K9" s="327"/>
      <c r="L9" s="327"/>
      <c r="M9" s="328"/>
      <c r="N9" s="326" t="s">
        <v>1870</v>
      </c>
      <c r="O9" s="327"/>
      <c r="P9" s="327"/>
      <c r="Q9" s="329"/>
      <c r="S9" s="127"/>
      <c r="T9" s="38" t="s">
        <v>1915</v>
      </c>
      <c r="U9" s="128" t="s">
        <v>1913</v>
      </c>
      <c r="V9" s="128" t="s">
        <v>1916</v>
      </c>
      <c r="W9" s="128" t="s">
        <v>1917</v>
      </c>
      <c r="X9" s="129" t="s">
        <v>1918</v>
      </c>
      <c r="Z9" s="320"/>
      <c r="AA9" s="321"/>
      <c r="AB9" s="321"/>
      <c r="AC9" s="321"/>
      <c r="AD9" s="322"/>
    </row>
    <row r="10" spans="1:30" ht="14.25" customHeight="1" x14ac:dyDescent="0.2">
      <c r="A10" s="69" t="s">
        <v>1871</v>
      </c>
      <c r="B10" s="330">
        <v>564</v>
      </c>
      <c r="C10" s="331"/>
      <c r="D10" s="331"/>
      <c r="E10" s="332"/>
      <c r="F10" s="330">
        <f>C3</f>
        <v>97</v>
      </c>
      <c r="G10" s="331"/>
      <c r="H10" s="331"/>
      <c r="I10" s="332"/>
      <c r="J10" s="333">
        <f>D3</f>
        <v>327</v>
      </c>
      <c r="K10" s="331"/>
      <c r="L10" s="331"/>
      <c r="M10" s="332"/>
      <c r="N10" s="330">
        <f>E3</f>
        <v>139</v>
      </c>
      <c r="O10" s="331"/>
      <c r="P10" s="331"/>
      <c r="Q10" s="334"/>
      <c r="S10" s="127" t="s">
        <v>1867</v>
      </c>
      <c r="T10" s="36"/>
      <c r="U10" s="71"/>
      <c r="V10" s="71"/>
      <c r="W10" s="71"/>
      <c r="X10" s="72"/>
      <c r="Z10" s="320"/>
      <c r="AA10" s="321"/>
      <c r="AB10" s="321"/>
      <c r="AC10" s="321"/>
      <c r="AD10" s="322"/>
    </row>
    <row r="11" spans="1:30" ht="14.25" customHeight="1" x14ac:dyDescent="0.2">
      <c r="A11" s="130"/>
      <c r="B11" s="131" t="s">
        <v>1913</v>
      </c>
      <c r="C11" s="132" t="s">
        <v>1916</v>
      </c>
      <c r="D11" s="132" t="s">
        <v>1917</v>
      </c>
      <c r="E11" s="133" t="s">
        <v>1918</v>
      </c>
      <c r="F11" s="131" t="s">
        <v>1913</v>
      </c>
      <c r="G11" s="132" t="s">
        <v>1916</v>
      </c>
      <c r="H11" s="132" t="s">
        <v>1917</v>
      </c>
      <c r="I11" s="133" t="s">
        <v>1918</v>
      </c>
      <c r="J11" s="134" t="s">
        <v>1913</v>
      </c>
      <c r="K11" s="135" t="s">
        <v>1916</v>
      </c>
      <c r="L11" s="135" t="s">
        <v>1917</v>
      </c>
      <c r="M11" s="136" t="s">
        <v>1918</v>
      </c>
      <c r="N11" s="134" t="s">
        <v>1913</v>
      </c>
      <c r="O11" s="135" t="s">
        <v>1916</v>
      </c>
      <c r="P11" s="135" t="s">
        <v>1917</v>
      </c>
      <c r="Q11" s="137" t="s">
        <v>1918</v>
      </c>
      <c r="S11" s="127" t="s">
        <v>1868</v>
      </c>
      <c r="T11" s="36"/>
      <c r="U11" s="71"/>
      <c r="V11" s="71"/>
      <c r="W11" s="71"/>
      <c r="X11" s="72"/>
      <c r="Z11" s="320"/>
      <c r="AA11" s="321"/>
      <c r="AB11" s="321"/>
      <c r="AC11" s="321"/>
      <c r="AD11" s="322"/>
    </row>
    <row r="12" spans="1:30" ht="14.25" customHeight="1" x14ac:dyDescent="0.2">
      <c r="A12" s="73" t="s">
        <v>1919</v>
      </c>
      <c r="B12" s="138">
        <f>COUNTIF('RAW DATA'!BG2:BG564,"&gt;1")</f>
        <v>542</v>
      </c>
      <c r="C12" s="74">
        <f>COUNTIF('RAW DATA'!BG2:BG564,"&lt;5")-(568-B12)</f>
        <v>303</v>
      </c>
      <c r="D12" s="74">
        <f>B12-C12-E12</f>
        <v>181</v>
      </c>
      <c r="E12" s="139">
        <f>COUNTIF('RAW DATA'!BG2:BG564,"&gt;10")</f>
        <v>58</v>
      </c>
      <c r="F12" s="140">
        <v>94</v>
      </c>
      <c r="G12" s="36">
        <v>38</v>
      </c>
      <c r="H12" s="36">
        <v>32</v>
      </c>
      <c r="I12" s="141">
        <v>24</v>
      </c>
      <c r="J12" s="140">
        <v>320</v>
      </c>
      <c r="K12" s="36">
        <v>207</v>
      </c>
      <c r="L12" s="36">
        <v>97</v>
      </c>
      <c r="M12" s="141">
        <v>16</v>
      </c>
      <c r="N12" s="140">
        <v>128</v>
      </c>
      <c r="O12" s="36">
        <v>70</v>
      </c>
      <c r="P12" s="36">
        <v>40</v>
      </c>
      <c r="Q12" s="60">
        <v>18</v>
      </c>
      <c r="S12" s="127" t="s">
        <v>1869</v>
      </c>
      <c r="T12" s="36"/>
      <c r="U12" s="71"/>
      <c r="V12" s="71"/>
      <c r="W12" s="71"/>
      <c r="X12" s="72"/>
      <c r="Z12" s="320"/>
      <c r="AA12" s="321"/>
      <c r="AB12" s="321"/>
      <c r="AC12" s="321"/>
      <c r="AD12" s="322"/>
    </row>
    <row r="13" spans="1:30" s="150" customFormat="1" ht="16" thickBot="1" x14ac:dyDescent="0.25">
      <c r="A13" s="142" t="s">
        <v>1819</v>
      </c>
      <c r="B13" s="143">
        <f>B12/$B$10</f>
        <v>0.96099290780141844</v>
      </c>
      <c r="C13" s="144">
        <f>C12/$B$10</f>
        <v>0.53723404255319152</v>
      </c>
      <c r="D13" s="144">
        <f>D12/$B$10</f>
        <v>0.32092198581560283</v>
      </c>
      <c r="E13" s="145">
        <f>E12/$B$10</f>
        <v>0.10283687943262411</v>
      </c>
      <c r="F13" s="146">
        <f>F12/$F$10</f>
        <v>0.96907216494845361</v>
      </c>
      <c r="G13" s="147">
        <f>G12/$F$10</f>
        <v>0.39175257731958762</v>
      </c>
      <c r="H13" s="147">
        <f>H12/$F$10</f>
        <v>0.32989690721649484</v>
      </c>
      <c r="I13" s="148">
        <f>I12/$F$10</f>
        <v>0.24742268041237114</v>
      </c>
      <c r="J13" s="146">
        <f>J12/$J$10</f>
        <v>0.9785932721712538</v>
      </c>
      <c r="K13" s="147">
        <f>K12/$J$10</f>
        <v>0.6330275229357798</v>
      </c>
      <c r="L13" s="147">
        <f>L12/$J$10</f>
        <v>0.29663608562691129</v>
      </c>
      <c r="M13" s="148">
        <f>M12/$J$10</f>
        <v>4.8929663608562692E-2</v>
      </c>
      <c r="N13" s="146">
        <f>N12/$N$10</f>
        <v>0.92086330935251803</v>
      </c>
      <c r="O13" s="147">
        <f>O12/$N$10</f>
        <v>0.50359712230215825</v>
      </c>
      <c r="P13" s="147">
        <f>P12/$N$10</f>
        <v>0.28776978417266186</v>
      </c>
      <c r="Q13" s="149">
        <f>Q12/$N$10</f>
        <v>0.12949640287769784</v>
      </c>
      <c r="S13" s="151" t="s">
        <v>1870</v>
      </c>
      <c r="T13" s="77"/>
      <c r="U13" s="178"/>
      <c r="V13" s="178"/>
      <c r="W13" s="178"/>
      <c r="X13" s="179"/>
      <c r="Z13" s="323"/>
      <c r="AA13" s="324"/>
      <c r="AB13" s="324"/>
      <c r="AC13" s="324"/>
      <c r="AD13" s="325"/>
    </row>
    <row r="14" spans="1:30" ht="14.25" customHeight="1" thickBot="1" x14ac:dyDescent="0.25">
      <c r="A14" s="130" t="s">
        <v>1920</v>
      </c>
      <c r="B14" s="152">
        <f>COUNTIFS('RAW DATA'!BG2:BG564,"&gt;1",'RAW DATA'!AX2:AX564,"&gt;5")</f>
        <v>174</v>
      </c>
      <c r="C14" s="153">
        <f>COUNTIFS('RAW DATA'!BG2:BG564,"&lt;5",'RAW DATA'!AX2:AX564,"&gt;5")</f>
        <v>129</v>
      </c>
      <c r="D14" s="153">
        <f>B14-C14-E14</f>
        <v>35</v>
      </c>
      <c r="E14" s="154">
        <f>COUNTIFS('RAW DATA'!BG2:BG564,"&gt;10",'RAW DATA'!AX2:AX564,"&gt;5")</f>
        <v>10</v>
      </c>
      <c r="F14" s="155">
        <v>38</v>
      </c>
      <c r="G14" s="156">
        <v>24</v>
      </c>
      <c r="H14" s="156">
        <v>12</v>
      </c>
      <c r="I14" s="157">
        <v>2</v>
      </c>
      <c r="J14" s="155">
        <v>99</v>
      </c>
      <c r="K14" s="156">
        <v>72</v>
      </c>
      <c r="L14" s="156">
        <v>24</v>
      </c>
      <c r="M14" s="157">
        <v>3</v>
      </c>
      <c r="N14" s="155">
        <v>37</v>
      </c>
      <c r="O14" s="156">
        <v>25</v>
      </c>
      <c r="P14" s="156">
        <v>7</v>
      </c>
      <c r="Q14" s="158">
        <v>5</v>
      </c>
    </row>
    <row r="15" spans="1:30" ht="14.25" customHeight="1" x14ac:dyDescent="0.2">
      <c r="A15" s="159" t="s">
        <v>1819</v>
      </c>
      <c r="B15" s="143">
        <f>B14/564</f>
        <v>0.30851063829787234</v>
      </c>
      <c r="C15" s="144">
        <f>C14/C12</f>
        <v>0.42574257425742573</v>
      </c>
      <c r="D15" s="144">
        <f>D14/D12</f>
        <v>0.19337016574585636</v>
      </c>
      <c r="E15" s="145">
        <f>E14/E12</f>
        <v>0.17241379310344829</v>
      </c>
      <c r="F15" s="143">
        <f>F14/F12</f>
        <v>0.40425531914893614</v>
      </c>
      <c r="G15" s="144">
        <f t="shared" ref="G15:Q15" si="0">G14/G12</f>
        <v>0.63157894736842102</v>
      </c>
      <c r="H15" s="144">
        <f t="shared" si="0"/>
        <v>0.375</v>
      </c>
      <c r="I15" s="145">
        <f t="shared" si="0"/>
        <v>8.3333333333333329E-2</v>
      </c>
      <c r="J15" s="143">
        <f t="shared" si="0"/>
        <v>0.30937500000000001</v>
      </c>
      <c r="K15" s="144">
        <f t="shared" si="0"/>
        <v>0.34782608695652173</v>
      </c>
      <c r="L15" s="144">
        <f t="shared" si="0"/>
        <v>0.24742268041237114</v>
      </c>
      <c r="M15" s="145">
        <f t="shared" si="0"/>
        <v>0.1875</v>
      </c>
      <c r="N15" s="143">
        <f t="shared" si="0"/>
        <v>0.2890625</v>
      </c>
      <c r="O15" s="144">
        <f t="shared" si="0"/>
        <v>0.35714285714285715</v>
      </c>
      <c r="P15" s="144">
        <f t="shared" si="0"/>
        <v>0.17499999999999999</v>
      </c>
      <c r="Q15" s="160">
        <f t="shared" si="0"/>
        <v>0.27777777777777779</v>
      </c>
      <c r="S15" s="298" t="s">
        <v>1921</v>
      </c>
      <c r="T15" s="299"/>
      <c r="U15" s="299"/>
      <c r="V15" s="299"/>
      <c r="W15" s="299"/>
      <c r="X15" s="300"/>
    </row>
    <row r="16" spans="1:30" ht="14.25" customHeight="1" x14ac:dyDescent="0.2">
      <c r="A16" s="82" t="s">
        <v>1922</v>
      </c>
      <c r="B16" s="161">
        <f t="shared" ref="B16:Q16" si="1">B12-B14</f>
        <v>368</v>
      </c>
      <c r="C16" s="162">
        <f t="shared" si="1"/>
        <v>174</v>
      </c>
      <c r="D16" s="162">
        <f t="shared" si="1"/>
        <v>146</v>
      </c>
      <c r="E16" s="163">
        <f t="shared" si="1"/>
        <v>48</v>
      </c>
      <c r="F16" s="161">
        <f t="shared" si="1"/>
        <v>56</v>
      </c>
      <c r="G16" s="162">
        <f t="shared" si="1"/>
        <v>14</v>
      </c>
      <c r="H16" s="162">
        <f t="shared" si="1"/>
        <v>20</v>
      </c>
      <c r="I16" s="163">
        <f t="shared" si="1"/>
        <v>22</v>
      </c>
      <c r="J16" s="161">
        <f t="shared" si="1"/>
        <v>221</v>
      </c>
      <c r="K16" s="162">
        <f t="shared" si="1"/>
        <v>135</v>
      </c>
      <c r="L16" s="162">
        <f t="shared" si="1"/>
        <v>73</v>
      </c>
      <c r="M16" s="163">
        <f t="shared" si="1"/>
        <v>13</v>
      </c>
      <c r="N16" s="161">
        <f t="shared" si="1"/>
        <v>91</v>
      </c>
      <c r="O16" s="162">
        <f t="shared" si="1"/>
        <v>45</v>
      </c>
      <c r="P16" s="162">
        <f t="shared" si="1"/>
        <v>33</v>
      </c>
      <c r="Q16" s="163">
        <f t="shared" si="1"/>
        <v>13</v>
      </c>
      <c r="S16" s="127"/>
      <c r="T16" s="38" t="s">
        <v>1915</v>
      </c>
      <c r="U16" s="128" t="s">
        <v>1913</v>
      </c>
      <c r="V16" s="128" t="s">
        <v>1916</v>
      </c>
      <c r="W16" s="128" t="s">
        <v>1917</v>
      </c>
      <c r="X16" s="129" t="s">
        <v>1918</v>
      </c>
    </row>
    <row r="17" spans="1:32" ht="14.25" customHeight="1" thickBot="1" x14ac:dyDescent="0.25">
      <c r="A17" s="164" t="s">
        <v>1819</v>
      </c>
      <c r="B17" s="165">
        <f>B16/B12</f>
        <v>0.6789667896678967</v>
      </c>
      <c r="C17" s="166">
        <f t="shared" ref="C17:Q17" si="2">C16/C12</f>
        <v>0.57425742574257421</v>
      </c>
      <c r="D17" s="166">
        <f t="shared" si="2"/>
        <v>0.8066298342541437</v>
      </c>
      <c r="E17" s="167">
        <f t="shared" si="2"/>
        <v>0.82758620689655171</v>
      </c>
      <c r="F17" s="165">
        <f t="shared" si="2"/>
        <v>0.5957446808510638</v>
      </c>
      <c r="G17" s="166">
        <f t="shared" si="2"/>
        <v>0.36842105263157893</v>
      </c>
      <c r="H17" s="166">
        <f t="shared" si="2"/>
        <v>0.625</v>
      </c>
      <c r="I17" s="167">
        <f t="shared" si="2"/>
        <v>0.91666666666666663</v>
      </c>
      <c r="J17" s="165">
        <f t="shared" si="2"/>
        <v>0.69062500000000004</v>
      </c>
      <c r="K17" s="166">
        <f t="shared" si="2"/>
        <v>0.65217391304347827</v>
      </c>
      <c r="L17" s="166">
        <f t="shared" si="2"/>
        <v>0.75257731958762886</v>
      </c>
      <c r="M17" s="167">
        <f t="shared" si="2"/>
        <v>0.8125</v>
      </c>
      <c r="N17" s="165">
        <f t="shared" si="2"/>
        <v>0.7109375</v>
      </c>
      <c r="O17" s="166">
        <f t="shared" si="2"/>
        <v>0.6428571428571429</v>
      </c>
      <c r="P17" s="166">
        <f t="shared" si="2"/>
        <v>0.82499999999999996</v>
      </c>
      <c r="Q17" s="168">
        <f t="shared" si="2"/>
        <v>0.72222222222222221</v>
      </c>
      <c r="S17" s="127" t="s">
        <v>1867</v>
      </c>
      <c r="T17" s="36"/>
      <c r="U17" s="71"/>
      <c r="V17" s="71"/>
      <c r="W17" s="71"/>
      <c r="X17" s="72"/>
    </row>
    <row r="18" spans="1:32" ht="14.25" customHeight="1" thickBot="1" x14ac:dyDescent="0.25">
      <c r="H18" s="169"/>
      <c r="S18" s="127" t="s">
        <v>1868</v>
      </c>
      <c r="T18" s="36"/>
      <c r="U18" s="71"/>
      <c r="V18" s="71"/>
      <c r="W18" s="71"/>
      <c r="X18" s="72"/>
    </row>
    <row r="19" spans="1:32" ht="14.25" customHeight="1" x14ac:dyDescent="0.2">
      <c r="A19" s="39"/>
      <c r="B19" s="239"/>
      <c r="C19" s="181" t="s">
        <v>77</v>
      </c>
      <c r="D19" s="182" t="s">
        <v>78</v>
      </c>
      <c r="F19" s="277" t="s">
        <v>1952</v>
      </c>
      <c r="G19" s="278"/>
      <c r="H19" s="278"/>
      <c r="I19" s="279"/>
      <c r="K19" s="278" t="s">
        <v>1954</v>
      </c>
      <c r="L19" s="278"/>
      <c r="M19" s="278"/>
      <c r="N19" s="278"/>
      <c r="S19" s="127" t="s">
        <v>1869</v>
      </c>
      <c r="T19" s="36"/>
      <c r="U19" s="71"/>
      <c r="V19" s="71"/>
      <c r="W19" s="71"/>
      <c r="X19" s="72"/>
    </row>
    <row r="20" spans="1:32" ht="14.25" customHeight="1" thickBot="1" x14ac:dyDescent="0.25">
      <c r="A20" s="28" t="s">
        <v>1943</v>
      </c>
      <c r="C20" s="36">
        <v>24</v>
      </c>
      <c r="D20" s="60">
        <v>39</v>
      </c>
      <c r="F20" s="280"/>
      <c r="G20" s="281"/>
      <c r="H20" s="281"/>
      <c r="I20" s="282"/>
      <c r="K20" s="281"/>
      <c r="L20" s="281"/>
      <c r="M20" s="281"/>
      <c r="N20" s="281"/>
      <c r="S20" s="151" t="s">
        <v>1870</v>
      </c>
      <c r="T20" s="77"/>
      <c r="U20" s="95"/>
      <c r="V20" s="95"/>
      <c r="W20" s="95"/>
      <c r="X20" s="97"/>
    </row>
    <row r="21" spans="1:32" ht="14.25" customHeight="1" x14ac:dyDescent="0.2">
      <c r="A21" s="311" t="s">
        <v>1941</v>
      </c>
      <c r="B21" s="236" t="s">
        <v>1873</v>
      </c>
      <c r="C21" s="156">
        <v>8</v>
      </c>
      <c r="D21" s="158">
        <v>15</v>
      </c>
      <c r="F21" s="280"/>
      <c r="G21" s="281"/>
      <c r="H21" s="281"/>
      <c r="I21" s="282"/>
      <c r="K21" s="281"/>
      <c r="L21" s="281"/>
      <c r="M21" s="281"/>
      <c r="N21" s="281"/>
    </row>
    <row r="22" spans="1:32" ht="14.25" customHeight="1" x14ac:dyDescent="0.2">
      <c r="A22" s="312"/>
      <c r="B22" s="237" t="s">
        <v>1819</v>
      </c>
      <c r="C22" s="238">
        <f>C21/$C$20</f>
        <v>0.33333333333333331</v>
      </c>
      <c r="D22" s="240">
        <f>D21/$D$20</f>
        <v>0.38461538461538464</v>
      </c>
      <c r="F22" s="280"/>
      <c r="G22" s="281"/>
      <c r="H22" s="281"/>
      <c r="I22" s="282"/>
      <c r="K22" s="281"/>
      <c r="L22" s="281"/>
      <c r="M22" s="281"/>
      <c r="N22" s="281"/>
    </row>
    <row r="23" spans="1:32" ht="14.25" customHeight="1" thickBot="1" x14ac:dyDescent="0.25">
      <c r="A23" s="311" t="s">
        <v>1942</v>
      </c>
      <c r="B23" s="236" t="s">
        <v>1873</v>
      </c>
      <c r="C23" s="156">
        <v>21</v>
      </c>
      <c r="D23" s="158">
        <v>36</v>
      </c>
      <c r="F23" s="283"/>
      <c r="G23" s="284"/>
      <c r="H23" s="284"/>
      <c r="I23" s="285"/>
      <c r="J23" s="173"/>
      <c r="K23" s="281"/>
      <c r="L23" s="281"/>
      <c r="M23" s="281"/>
      <c r="N23" s="281"/>
    </row>
    <row r="24" spans="1:32" ht="14.25" customHeight="1" thickBot="1" x14ac:dyDescent="0.25">
      <c r="A24" s="313"/>
      <c r="B24" s="78" t="s">
        <v>1819</v>
      </c>
      <c r="C24" s="95">
        <f>C23/$C$20</f>
        <v>0.875</v>
      </c>
      <c r="D24" s="97">
        <f>D23/$D$20</f>
        <v>0.92307692307692313</v>
      </c>
      <c r="K24" s="281"/>
      <c r="L24" s="281"/>
      <c r="M24" s="281"/>
      <c r="N24" s="281"/>
    </row>
    <row r="25" spans="1:32" ht="14.25" customHeight="1" x14ac:dyDescent="0.2">
      <c r="F25" s="277" t="s">
        <v>1953</v>
      </c>
      <c r="G25" s="278"/>
      <c r="H25" s="278"/>
      <c r="I25" s="279"/>
      <c r="K25" s="281"/>
      <c r="L25" s="281"/>
      <c r="M25" s="281"/>
      <c r="N25" s="281"/>
    </row>
    <row r="26" spans="1:32" ht="14.25" customHeight="1" x14ac:dyDescent="0.2">
      <c r="F26" s="280"/>
      <c r="G26" s="281"/>
      <c r="H26" s="281"/>
      <c r="I26" s="282"/>
      <c r="K26" s="241"/>
      <c r="L26" s="241"/>
      <c r="M26" s="241"/>
      <c r="N26" s="241"/>
    </row>
    <row r="27" spans="1:32" ht="14.25" customHeight="1" x14ac:dyDescent="0.2">
      <c r="F27" s="280"/>
      <c r="G27" s="281"/>
      <c r="H27" s="281"/>
      <c r="I27" s="282"/>
      <c r="K27" s="241"/>
      <c r="L27" s="241"/>
      <c r="M27" s="241"/>
      <c r="N27" s="241"/>
    </row>
    <row r="28" spans="1:32" ht="14.25" customHeight="1" x14ac:dyDescent="0.2">
      <c r="F28" s="280"/>
      <c r="G28" s="281"/>
      <c r="H28" s="281"/>
      <c r="I28" s="282"/>
      <c r="K28" s="241"/>
      <c r="L28" s="241"/>
      <c r="M28" s="241"/>
      <c r="N28" s="241"/>
    </row>
    <row r="29" spans="1:32" ht="14.25" customHeight="1" thickBot="1" x14ac:dyDescent="0.25">
      <c r="F29" s="283"/>
      <c r="G29" s="284"/>
      <c r="H29" s="284"/>
      <c r="I29" s="285"/>
      <c r="K29" s="241"/>
      <c r="L29" s="241"/>
      <c r="M29" s="241"/>
      <c r="N29" s="241"/>
    </row>
    <row r="30" spans="1:32" ht="14.25" customHeight="1" x14ac:dyDescent="0.2"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</row>
    <row r="31" spans="1:32" ht="14.25" customHeight="1" x14ac:dyDescent="0.2"/>
  </sheetData>
  <mergeCells count="18">
    <mergeCell ref="F25:I29"/>
    <mergeCell ref="K19:N25"/>
    <mergeCell ref="Z8:AD13"/>
    <mergeCell ref="B9:E9"/>
    <mergeCell ref="F9:I9"/>
    <mergeCell ref="J9:M9"/>
    <mergeCell ref="N9:Q9"/>
    <mergeCell ref="B10:E10"/>
    <mergeCell ref="F10:I10"/>
    <mergeCell ref="J10:M10"/>
    <mergeCell ref="N10:Q10"/>
    <mergeCell ref="A21:A22"/>
    <mergeCell ref="A23:A24"/>
    <mergeCell ref="S15:X15"/>
    <mergeCell ref="A1:E1"/>
    <mergeCell ref="A8:Q8"/>
    <mergeCell ref="S8:X8"/>
    <mergeCell ref="F19:I2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I14" sqref="I14"/>
    </sheetView>
  </sheetViews>
  <sheetFormatPr baseColWidth="10" defaultRowHeight="15" x14ac:dyDescent="0.2"/>
  <cols>
    <col min="2" max="2" width="5.5" bestFit="1" customWidth="1"/>
    <col min="3" max="3" width="7.6640625" bestFit="1" customWidth="1"/>
    <col min="4" max="4" width="22" bestFit="1" customWidth="1"/>
  </cols>
  <sheetData>
    <row r="1" spans="1:4" x14ac:dyDescent="0.2">
      <c r="A1" s="335" t="s">
        <v>1923</v>
      </c>
      <c r="B1" s="336"/>
      <c r="C1" s="336"/>
      <c r="D1" s="309"/>
    </row>
    <row r="2" spans="1:4" x14ac:dyDescent="0.2">
      <c r="A2" s="170"/>
      <c r="B2" s="79" t="s">
        <v>1924</v>
      </c>
      <c r="C2" s="79" t="s">
        <v>1925</v>
      </c>
      <c r="D2" s="171" t="s">
        <v>1926</v>
      </c>
    </row>
    <row r="3" spans="1:4" x14ac:dyDescent="0.2">
      <c r="A3" s="104" t="s">
        <v>1864</v>
      </c>
      <c r="B3" s="162">
        <f>MIN('RAW DATA'!CI2:CI564)</f>
        <v>1</v>
      </c>
      <c r="C3" s="162">
        <f>MIN('RAW DATA'!CJ2:CJ564)</f>
        <v>0</v>
      </c>
      <c r="D3" s="172">
        <f>MIN('RAW DATA'!CK2:CK564)</f>
        <v>0</v>
      </c>
    </row>
    <row r="4" spans="1:4" x14ac:dyDescent="0.2">
      <c r="A4" s="104" t="s">
        <v>1927</v>
      </c>
      <c r="B4" s="162">
        <f>QUARTILE('RAW DATA'!CI2:CI564, 1)</f>
        <v>8</v>
      </c>
      <c r="C4" s="162">
        <f>QUARTILE('RAW DATA'!CJ2:CJ564, 1)</f>
        <v>9</v>
      </c>
      <c r="D4" s="172">
        <f>QUARTILE('RAW DATA'!CK2:CK564, 1)</f>
        <v>0</v>
      </c>
    </row>
    <row r="5" spans="1:4" x14ac:dyDescent="0.2">
      <c r="A5" s="104" t="s">
        <v>1928</v>
      </c>
      <c r="B5" s="162">
        <f>MEDIAN('RAW DATA'!CI2:CI564)</f>
        <v>10</v>
      </c>
      <c r="C5" s="162">
        <f>MEDIAN('RAW DATA'!CJ2:CJ564)</f>
        <v>10</v>
      </c>
      <c r="D5" s="172">
        <f>MEDIAN('RAW DATA'!CK2:CK564)</f>
        <v>0</v>
      </c>
    </row>
    <row r="6" spans="1:4" x14ac:dyDescent="0.2">
      <c r="A6" s="104" t="s">
        <v>1929</v>
      </c>
      <c r="B6" s="162">
        <f>QUARTILE('RAW DATA'!CI2:CI564, 3)</f>
        <v>10</v>
      </c>
      <c r="C6" s="162">
        <f>QUARTILE('RAW DATA'!CJ2:CJ564, 3)</f>
        <v>10</v>
      </c>
      <c r="D6" s="172">
        <f>QUARTILE('RAW DATA'!CK2:CK564, 3)</f>
        <v>4</v>
      </c>
    </row>
    <row r="7" spans="1:4" x14ac:dyDescent="0.2">
      <c r="A7" s="104" t="s">
        <v>1865</v>
      </c>
      <c r="B7" s="162">
        <f>MAX('RAW DATA'!CI2:CI564)</f>
        <v>10</v>
      </c>
      <c r="C7" s="162">
        <f>MAX('RAW DATA'!CJ2:CJ564)</f>
        <v>10</v>
      </c>
      <c r="D7" s="172">
        <f>MAX('RAW DATA'!CK2:CK564)</f>
        <v>10</v>
      </c>
    </row>
    <row r="8" spans="1:4" x14ac:dyDescent="0.2">
      <c r="A8" s="104" t="s">
        <v>1861</v>
      </c>
      <c r="B8" s="162">
        <f>AVERAGE('RAW DATA'!CI2:CI564)</f>
        <v>8.868951612903226</v>
      </c>
      <c r="C8" s="162">
        <f>AVERAGE('RAW DATA'!CJ2:CJ564)</f>
        <v>9.0721247563352829</v>
      </c>
      <c r="D8" s="172">
        <f>AVERAGE('RAW DATA'!CK2:CK564)</f>
        <v>1.915686274509804</v>
      </c>
    </row>
    <row r="9" spans="1:4" ht="16" thickBot="1" x14ac:dyDescent="0.25">
      <c r="A9" s="106" t="s">
        <v>1863</v>
      </c>
      <c r="B9" s="174">
        <f>STDEV('RAW DATA'!CI2:CI564)</f>
        <v>1.8770177586642147</v>
      </c>
      <c r="C9" s="174">
        <f>STDEV('RAW DATA'!CJ2:CJ564)</f>
        <v>1.706107700119035</v>
      </c>
      <c r="D9" s="175">
        <f>STDEV('RAW DATA'!CK2:CK564)</f>
        <v>2.7706625103351481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6"/>
  <sheetViews>
    <sheetView workbookViewId="0">
      <selection activeCell="A6" sqref="A6:XFD6"/>
    </sheetView>
  </sheetViews>
  <sheetFormatPr baseColWidth="10" defaultRowHeight="15" x14ac:dyDescent="0.2"/>
  <sheetData>
    <row r="1" spans="1:88" ht="30" x14ac:dyDescent="0.2">
      <c r="A1" s="3" t="s">
        <v>1162</v>
      </c>
      <c r="B1" s="22" t="s">
        <v>1163</v>
      </c>
      <c r="C1" s="1" t="s">
        <v>0</v>
      </c>
      <c r="D1" s="1" t="s">
        <v>1</v>
      </c>
      <c r="E1" s="2" t="s">
        <v>2</v>
      </c>
      <c r="F1" s="3" t="s">
        <v>3</v>
      </c>
      <c r="G1" s="3" t="s">
        <v>4</v>
      </c>
      <c r="H1" s="3" t="s">
        <v>1805</v>
      </c>
      <c r="I1" s="4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2" t="s">
        <v>12</v>
      </c>
      <c r="Q1" s="6" t="s">
        <v>13</v>
      </c>
      <c r="R1" s="2" t="s">
        <v>14</v>
      </c>
      <c r="S1" s="35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7" t="s">
        <v>28</v>
      </c>
      <c r="AG1" s="31" t="s">
        <v>29</v>
      </c>
      <c r="AH1" s="31" t="s">
        <v>30</v>
      </c>
      <c r="AI1" s="31" t="s">
        <v>31</v>
      </c>
      <c r="AJ1" s="31" t="s">
        <v>32</v>
      </c>
      <c r="AK1" s="31" t="s">
        <v>33</v>
      </c>
      <c r="AL1" s="31" t="s">
        <v>34</v>
      </c>
      <c r="AM1" s="31" t="s">
        <v>35</v>
      </c>
      <c r="AN1" s="32" t="s">
        <v>36</v>
      </c>
      <c r="AO1" s="32" t="s">
        <v>37</v>
      </c>
      <c r="AP1" s="31" t="s">
        <v>38</v>
      </c>
      <c r="AQ1" s="32" t="s">
        <v>39</v>
      </c>
      <c r="AR1" s="31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2" t="s">
        <v>45</v>
      </c>
      <c r="AX1" s="2" t="s">
        <v>46</v>
      </c>
      <c r="AY1" s="6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6" t="s">
        <v>52</v>
      </c>
      <c r="BE1" s="8" t="s">
        <v>53</v>
      </c>
      <c r="BF1" s="8" t="s">
        <v>54</v>
      </c>
      <c r="BG1" s="2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2" t="s">
        <v>61</v>
      </c>
      <c r="BN1" s="2" t="s">
        <v>62</v>
      </c>
      <c r="BO1" s="6" t="s">
        <v>63</v>
      </c>
      <c r="BP1" s="6" t="s">
        <v>64</v>
      </c>
      <c r="BQ1" s="2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8" t="s">
        <v>70</v>
      </c>
      <c r="BW1" s="8" t="s">
        <v>71</v>
      </c>
      <c r="BX1" s="8" t="s">
        <v>72</v>
      </c>
      <c r="BY1" s="8" t="s">
        <v>73</v>
      </c>
      <c r="BZ1" s="8" t="s">
        <v>74</v>
      </c>
      <c r="CA1" s="8" t="s">
        <v>75</v>
      </c>
      <c r="CB1" s="8" t="s">
        <v>76</v>
      </c>
      <c r="CC1" s="8" t="s">
        <v>77</v>
      </c>
      <c r="CD1" s="8" t="s">
        <v>78</v>
      </c>
      <c r="CE1" s="8" t="s">
        <v>79</v>
      </c>
      <c r="CF1" s="2" t="s">
        <v>80</v>
      </c>
      <c r="CG1" s="6" t="s">
        <v>81</v>
      </c>
      <c r="CH1" s="8" t="s">
        <v>82</v>
      </c>
      <c r="CI1" s="8" t="s">
        <v>83</v>
      </c>
      <c r="CJ1" s="8" t="s">
        <v>84</v>
      </c>
    </row>
    <row r="2" spans="1:88" x14ac:dyDescent="0.2">
      <c r="A2" s="23">
        <v>126</v>
      </c>
      <c r="B2" s="24">
        <v>126</v>
      </c>
      <c r="C2" s="9" t="s">
        <v>469</v>
      </c>
      <c r="D2" s="10" t="s">
        <v>470</v>
      </c>
      <c r="E2" s="11">
        <v>5</v>
      </c>
      <c r="F2" s="12" t="s">
        <v>110</v>
      </c>
      <c r="G2" s="12" t="s">
        <v>471</v>
      </c>
      <c r="H2" s="12"/>
      <c r="I2" s="13" t="s">
        <v>235</v>
      </c>
      <c r="J2" s="13" t="s">
        <v>94</v>
      </c>
      <c r="K2" s="13" t="s">
        <v>115</v>
      </c>
      <c r="L2" s="13" t="s">
        <v>95</v>
      </c>
      <c r="M2" s="13" t="s">
        <v>96</v>
      </c>
      <c r="N2" s="13" t="s">
        <v>337</v>
      </c>
      <c r="O2" s="13" t="s">
        <v>337</v>
      </c>
      <c r="P2" s="14">
        <v>43711</v>
      </c>
      <c r="Q2" s="15" t="s">
        <v>88</v>
      </c>
      <c r="R2" s="19" t="s">
        <v>472</v>
      </c>
      <c r="S2" s="48">
        <v>5</v>
      </c>
      <c r="T2" s="15" t="s">
        <v>90</v>
      </c>
      <c r="U2" s="15">
        <v>116</v>
      </c>
      <c r="V2" s="15">
        <v>19</v>
      </c>
      <c r="W2" s="15">
        <v>14.1</v>
      </c>
      <c r="X2" s="15"/>
      <c r="Y2" s="15"/>
      <c r="Z2" s="16">
        <v>0.90277777777777779</v>
      </c>
      <c r="AA2" s="16">
        <v>0.33333333333333331</v>
      </c>
      <c r="AB2" s="15">
        <v>617.5</v>
      </c>
      <c r="AC2" s="15">
        <v>589.5</v>
      </c>
      <c r="AD2" s="15">
        <v>95</v>
      </c>
      <c r="AE2" s="15">
        <v>28</v>
      </c>
      <c r="AF2" s="15"/>
      <c r="AG2" s="33">
        <v>2.5</v>
      </c>
      <c r="AH2" s="33">
        <v>72.5</v>
      </c>
      <c r="AI2" s="33">
        <v>4.9000000000000004</v>
      </c>
      <c r="AJ2" s="33">
        <v>3.2</v>
      </c>
      <c r="AK2" s="33">
        <v>49.5</v>
      </c>
      <c r="AL2" s="33">
        <v>19.7</v>
      </c>
      <c r="AM2" s="33">
        <v>27.6</v>
      </c>
      <c r="AN2" s="33">
        <v>80</v>
      </c>
      <c r="AO2" s="33">
        <v>28</v>
      </c>
      <c r="AP2" s="34">
        <v>2.7</v>
      </c>
      <c r="AQ2" s="33">
        <v>71</v>
      </c>
      <c r="AR2" s="33">
        <v>7.2</v>
      </c>
      <c r="AS2" s="15">
        <v>107.6</v>
      </c>
      <c r="AT2" s="15">
        <v>69.2</v>
      </c>
      <c r="AU2" s="17">
        <v>2.8498727735368958</v>
      </c>
      <c r="AV2" s="17">
        <v>3.1246819338422394</v>
      </c>
      <c r="AW2" s="15">
        <v>37</v>
      </c>
      <c r="AX2" s="15">
        <v>3.8</v>
      </c>
      <c r="AY2" s="15">
        <v>1.1000000000000001</v>
      </c>
      <c r="AZ2" s="15">
        <v>4</v>
      </c>
      <c r="BA2" s="15">
        <v>2</v>
      </c>
      <c r="BB2" s="15">
        <v>3</v>
      </c>
      <c r="BC2" s="15">
        <v>18</v>
      </c>
      <c r="BD2" s="15">
        <v>27</v>
      </c>
      <c r="BE2" s="20">
        <v>12.7</v>
      </c>
      <c r="BF2" s="15">
        <v>26.8</v>
      </c>
      <c r="BG2" s="15">
        <v>2.7</v>
      </c>
      <c r="BH2" s="15">
        <v>8.1</v>
      </c>
      <c r="BI2" s="15">
        <v>0.7</v>
      </c>
      <c r="BJ2" s="15">
        <v>2.8</v>
      </c>
      <c r="BK2" s="15">
        <v>2.7</v>
      </c>
      <c r="BL2" s="15">
        <v>2.7</v>
      </c>
      <c r="BM2" s="15">
        <v>20</v>
      </c>
      <c r="BN2" s="15">
        <v>2</v>
      </c>
      <c r="BO2" s="15">
        <v>91</v>
      </c>
      <c r="BP2" s="15">
        <v>97.2</v>
      </c>
      <c r="BQ2" s="15">
        <v>0</v>
      </c>
      <c r="BR2" s="15">
        <v>78</v>
      </c>
      <c r="BS2" s="15">
        <v>117</v>
      </c>
      <c r="BT2" s="15">
        <v>49</v>
      </c>
      <c r="BU2" s="15">
        <v>54.4</v>
      </c>
      <c r="BV2" s="15">
        <v>49</v>
      </c>
      <c r="BW2" s="15">
        <v>4.8</v>
      </c>
      <c r="BX2" s="15">
        <v>3.9</v>
      </c>
      <c r="BY2" s="15">
        <v>95.8</v>
      </c>
      <c r="BZ2" s="15">
        <v>95.8</v>
      </c>
      <c r="CA2" s="15">
        <v>100</v>
      </c>
      <c r="CB2" s="15">
        <v>98</v>
      </c>
      <c r="CC2" s="15"/>
      <c r="CD2" s="15"/>
      <c r="CE2" s="15"/>
      <c r="CF2" s="11"/>
      <c r="CG2" s="11"/>
      <c r="CH2" s="21" t="s">
        <v>129</v>
      </c>
      <c r="CI2" s="21" t="s">
        <v>129</v>
      </c>
      <c r="CJ2" s="21" t="s">
        <v>129</v>
      </c>
    </row>
    <row r="3" spans="1:88" x14ac:dyDescent="0.2">
      <c r="A3" s="23">
        <v>127</v>
      </c>
      <c r="B3" s="24">
        <v>127</v>
      </c>
      <c r="C3" s="9" t="s">
        <v>473</v>
      </c>
      <c r="D3" s="10" t="s">
        <v>474</v>
      </c>
      <c r="E3" s="11">
        <v>11</v>
      </c>
      <c r="F3" s="12" t="s">
        <v>110</v>
      </c>
      <c r="G3" s="12" t="s">
        <v>471</v>
      </c>
      <c r="H3" s="12"/>
      <c r="I3" s="13" t="s">
        <v>235</v>
      </c>
      <c r="J3" s="13" t="s">
        <v>94</v>
      </c>
      <c r="K3" s="13" t="s">
        <v>115</v>
      </c>
      <c r="L3" s="13" t="s">
        <v>96</v>
      </c>
      <c r="M3" s="13" t="s">
        <v>337</v>
      </c>
      <c r="N3" s="13" t="s">
        <v>337</v>
      </c>
      <c r="O3" s="13" t="s">
        <v>337</v>
      </c>
      <c r="P3" s="14">
        <v>43707</v>
      </c>
      <c r="Q3" s="15" t="s">
        <v>88</v>
      </c>
      <c r="R3" s="19" t="s">
        <v>475</v>
      </c>
      <c r="S3" s="48">
        <v>11</v>
      </c>
      <c r="T3" s="15" t="s">
        <v>98</v>
      </c>
      <c r="U3" s="15">
        <v>149</v>
      </c>
      <c r="V3" s="15">
        <v>44</v>
      </c>
      <c r="W3" s="15">
        <v>19.8</v>
      </c>
      <c r="X3" s="15"/>
      <c r="Y3" s="15"/>
      <c r="Z3" s="16">
        <v>0.87847222222222221</v>
      </c>
      <c r="AA3" s="16">
        <v>0.3354166666666667</v>
      </c>
      <c r="AB3" s="15">
        <v>575</v>
      </c>
      <c r="AC3" s="15">
        <v>554.5</v>
      </c>
      <c r="AD3" s="15">
        <v>96</v>
      </c>
      <c r="AE3" s="15">
        <v>20.5</v>
      </c>
      <c r="AF3" s="15"/>
      <c r="AG3" s="33">
        <v>83.5</v>
      </c>
      <c r="AH3" s="33">
        <v>89</v>
      </c>
      <c r="AI3" s="33">
        <v>15.8</v>
      </c>
      <c r="AJ3" s="33">
        <v>3.3</v>
      </c>
      <c r="AK3" s="33">
        <v>53.1</v>
      </c>
      <c r="AL3" s="33">
        <v>16.7</v>
      </c>
      <c r="AM3" s="33">
        <v>26.9</v>
      </c>
      <c r="AN3" s="33">
        <v>70</v>
      </c>
      <c r="AO3" s="33">
        <v>28</v>
      </c>
      <c r="AP3" s="34">
        <v>2.9</v>
      </c>
      <c r="AQ3" s="33">
        <v>52</v>
      </c>
      <c r="AR3" s="33">
        <v>5.6</v>
      </c>
      <c r="AS3" s="15">
        <v>96.9</v>
      </c>
      <c r="AT3" s="15">
        <v>69.8</v>
      </c>
      <c r="AU3" s="17">
        <v>3.0297565374211</v>
      </c>
      <c r="AV3" s="17">
        <v>3.3435527502254283</v>
      </c>
      <c r="AW3" s="15">
        <v>21</v>
      </c>
      <c r="AX3" s="15">
        <v>2.2999999999999998</v>
      </c>
      <c r="AY3" s="15">
        <v>0.6</v>
      </c>
      <c r="AZ3" s="15">
        <v>3</v>
      </c>
      <c r="BA3" s="15">
        <v>0</v>
      </c>
      <c r="BB3" s="15">
        <v>0</v>
      </c>
      <c r="BC3" s="15">
        <v>8</v>
      </c>
      <c r="BD3" s="15">
        <v>11</v>
      </c>
      <c r="BE3" s="20">
        <v>12.6</v>
      </c>
      <c r="BF3" s="15">
        <v>22.6</v>
      </c>
      <c r="BG3" s="15">
        <v>1.2</v>
      </c>
      <c r="BH3" s="15">
        <v>1.6</v>
      </c>
      <c r="BI3" s="15">
        <v>1</v>
      </c>
      <c r="BJ3" s="15">
        <v>1.2</v>
      </c>
      <c r="BK3" s="15">
        <v>1.2</v>
      </c>
      <c r="BL3" s="15">
        <v>3.2</v>
      </c>
      <c r="BM3" s="15">
        <v>7</v>
      </c>
      <c r="BN3" s="15">
        <v>0.8</v>
      </c>
      <c r="BO3" s="15">
        <v>91</v>
      </c>
      <c r="BP3" s="15">
        <v>96.6</v>
      </c>
      <c r="BQ3" s="15">
        <v>0</v>
      </c>
      <c r="BR3" s="15">
        <v>70</v>
      </c>
      <c r="BS3" s="15">
        <v>107</v>
      </c>
      <c r="BT3" s="15">
        <v>54</v>
      </c>
      <c r="BU3" s="15">
        <v>29.2</v>
      </c>
      <c r="BV3" s="15">
        <v>7.4</v>
      </c>
      <c r="BW3" s="15">
        <v>10.6</v>
      </c>
      <c r="BX3" s="15">
        <v>3.6</v>
      </c>
      <c r="BY3" s="15">
        <v>98.5</v>
      </c>
      <c r="BZ3" s="15">
        <v>98.5</v>
      </c>
      <c r="CA3" s="15">
        <v>100</v>
      </c>
      <c r="CB3" s="15">
        <v>100</v>
      </c>
      <c r="CC3" s="15"/>
      <c r="CD3" s="15"/>
      <c r="CE3" s="15"/>
      <c r="CF3" s="11"/>
      <c r="CG3" s="11"/>
      <c r="CH3" s="21" t="s">
        <v>129</v>
      </c>
      <c r="CI3" s="21" t="s">
        <v>129</v>
      </c>
      <c r="CJ3" s="21" t="s">
        <v>129</v>
      </c>
    </row>
    <row r="4" spans="1:88" x14ac:dyDescent="0.2">
      <c r="A4" s="23">
        <v>329</v>
      </c>
      <c r="B4" s="24">
        <v>329</v>
      </c>
      <c r="C4" s="9" t="s">
        <v>1053</v>
      </c>
      <c r="D4" s="10" t="s">
        <v>1054</v>
      </c>
      <c r="E4" s="11">
        <v>5</v>
      </c>
      <c r="F4" s="12" t="s">
        <v>110</v>
      </c>
      <c r="G4" s="12" t="s">
        <v>471</v>
      </c>
      <c r="H4" s="12"/>
      <c r="I4" s="13" t="s">
        <v>94</v>
      </c>
      <c r="J4" s="13" t="s">
        <v>96</v>
      </c>
      <c r="K4" s="13" t="s">
        <v>93</v>
      </c>
      <c r="L4" s="13" t="s">
        <v>337</v>
      </c>
      <c r="M4" s="13" t="s">
        <v>337</v>
      </c>
      <c r="N4" s="13" t="s">
        <v>337</v>
      </c>
      <c r="O4" s="13" t="s">
        <v>337</v>
      </c>
      <c r="P4" s="14">
        <v>44309</v>
      </c>
      <c r="Q4" s="15" t="s">
        <v>88</v>
      </c>
      <c r="R4" s="15" t="s">
        <v>1055</v>
      </c>
      <c r="S4" s="48">
        <v>5</v>
      </c>
      <c r="T4" s="15" t="s">
        <v>90</v>
      </c>
      <c r="U4" s="15">
        <v>111</v>
      </c>
      <c r="V4" s="15">
        <v>18</v>
      </c>
      <c r="W4" s="15">
        <v>14.6</v>
      </c>
      <c r="X4" s="15"/>
      <c r="Y4" s="15"/>
      <c r="Z4" s="16">
        <v>0.86944444444444446</v>
      </c>
      <c r="AA4" s="16">
        <v>0.36527777777777781</v>
      </c>
      <c r="AB4" s="15">
        <v>631</v>
      </c>
      <c r="AC4" s="15">
        <v>598.5</v>
      </c>
      <c r="AD4" s="15">
        <v>95</v>
      </c>
      <c r="AE4" s="15">
        <v>32.5</v>
      </c>
      <c r="AF4" s="15"/>
      <c r="AG4" s="33">
        <v>82.5</v>
      </c>
      <c r="AH4" s="33">
        <v>84.5</v>
      </c>
      <c r="AI4" s="33">
        <v>16.100000000000001</v>
      </c>
      <c r="AJ4" s="33">
        <v>9.1999999999999993</v>
      </c>
      <c r="AK4" s="33">
        <v>48.5</v>
      </c>
      <c r="AL4" s="33">
        <v>15</v>
      </c>
      <c r="AM4" s="33">
        <v>27.2</v>
      </c>
      <c r="AN4" s="33">
        <v>88</v>
      </c>
      <c r="AO4" s="33">
        <v>38</v>
      </c>
      <c r="AP4" s="34">
        <v>3.6</v>
      </c>
      <c r="AQ4" s="33">
        <v>168</v>
      </c>
      <c r="AR4" s="33">
        <v>16.8</v>
      </c>
      <c r="AS4" s="15">
        <v>115.2</v>
      </c>
      <c r="AT4" s="15">
        <v>63.5</v>
      </c>
      <c r="AU4" s="17">
        <v>3.8095238095238093</v>
      </c>
      <c r="AV4" s="17">
        <v>4.170426065162907</v>
      </c>
      <c r="AW4" s="15">
        <v>35</v>
      </c>
      <c r="AX4" s="15">
        <v>3.4</v>
      </c>
      <c r="AY4" s="15">
        <v>2.2000000000000002</v>
      </c>
      <c r="AZ4" s="15">
        <v>0</v>
      </c>
      <c r="BA4" s="15">
        <v>2</v>
      </c>
      <c r="BB4" s="15">
        <v>5</v>
      </c>
      <c r="BC4" s="15">
        <v>31</v>
      </c>
      <c r="BD4" s="15">
        <v>38</v>
      </c>
      <c r="BE4" s="20">
        <v>10.5</v>
      </c>
      <c r="BF4" s="15">
        <v>14.4</v>
      </c>
      <c r="BG4" s="15">
        <v>3.8</v>
      </c>
      <c r="BH4" s="15">
        <v>6.3</v>
      </c>
      <c r="BI4" s="15">
        <v>2.9</v>
      </c>
      <c r="BJ4" s="15">
        <v>1.2</v>
      </c>
      <c r="BK4" s="15">
        <v>4.7</v>
      </c>
      <c r="BL4" s="15">
        <v>3.3</v>
      </c>
      <c r="BM4" s="15">
        <v>6</v>
      </c>
      <c r="BN4" s="15">
        <v>0.6</v>
      </c>
      <c r="BO4" s="15">
        <v>83</v>
      </c>
      <c r="BP4" s="15">
        <v>97.4</v>
      </c>
      <c r="BQ4" s="15">
        <v>0.8</v>
      </c>
      <c r="BR4" s="15">
        <v>77</v>
      </c>
      <c r="BS4" s="15">
        <v>113</v>
      </c>
      <c r="BT4" s="15">
        <v>35</v>
      </c>
      <c r="BU4" s="15">
        <v>198.8</v>
      </c>
      <c r="BV4" s="15">
        <v>54.8</v>
      </c>
      <c r="BW4" s="15">
        <v>2.6</v>
      </c>
      <c r="BX4" s="15">
        <v>4</v>
      </c>
      <c r="BY4" s="15">
        <v>49.8</v>
      </c>
      <c r="BZ4" s="15">
        <v>97.7</v>
      </c>
      <c r="CA4" s="15">
        <v>49.8</v>
      </c>
      <c r="CB4" s="15">
        <v>98.2</v>
      </c>
      <c r="CC4" s="15"/>
      <c r="CD4" s="15"/>
      <c r="CE4" s="15"/>
      <c r="CF4" s="11"/>
      <c r="CG4" s="11"/>
      <c r="CH4" s="15" t="s">
        <v>129</v>
      </c>
      <c r="CI4" s="15">
        <v>4</v>
      </c>
      <c r="CJ4" s="15">
        <v>10</v>
      </c>
    </row>
    <row r="5" spans="1:88" x14ac:dyDescent="0.2">
      <c r="A5" s="23">
        <v>79</v>
      </c>
      <c r="B5" s="24">
        <v>79</v>
      </c>
      <c r="C5" s="9" t="s">
        <v>334</v>
      </c>
      <c r="D5" s="10" t="s">
        <v>335</v>
      </c>
      <c r="E5" s="11">
        <v>10</v>
      </c>
      <c r="F5" s="12" t="s">
        <v>336</v>
      </c>
      <c r="G5" s="12" t="s">
        <v>337</v>
      </c>
      <c r="H5" s="12"/>
      <c r="I5" s="13" t="s">
        <v>87</v>
      </c>
      <c r="J5" s="13" t="s">
        <v>93</v>
      </c>
      <c r="K5" s="13" t="s">
        <v>337</v>
      </c>
      <c r="L5" s="13" t="s">
        <v>337</v>
      </c>
      <c r="M5" s="13" t="s">
        <v>337</v>
      </c>
      <c r="N5" s="13" t="s">
        <v>337</v>
      </c>
      <c r="O5" s="13" t="s">
        <v>337</v>
      </c>
      <c r="P5" s="14">
        <v>43182</v>
      </c>
      <c r="Q5" s="15" t="s">
        <v>88</v>
      </c>
      <c r="R5" s="19" t="s">
        <v>338</v>
      </c>
      <c r="S5" s="48">
        <v>10</v>
      </c>
      <c r="T5" s="15" t="s">
        <v>98</v>
      </c>
      <c r="U5" s="15">
        <v>132</v>
      </c>
      <c r="V5" s="15">
        <v>34</v>
      </c>
      <c r="W5" s="15">
        <v>19.5</v>
      </c>
      <c r="X5" s="15"/>
      <c r="Y5" s="15"/>
      <c r="Z5" s="16">
        <v>0.8666666666666667</v>
      </c>
      <c r="AA5" s="16">
        <v>0.25208333333333333</v>
      </c>
      <c r="AB5" s="15">
        <v>550</v>
      </c>
      <c r="AC5" s="15">
        <v>527.5</v>
      </c>
      <c r="AD5" s="15">
        <v>96</v>
      </c>
      <c r="AE5" s="15">
        <v>22.5</v>
      </c>
      <c r="AF5" s="15"/>
      <c r="AG5" s="33">
        <v>4.5999999999999996</v>
      </c>
      <c r="AH5" s="33">
        <v>157.5</v>
      </c>
      <c r="AI5" s="33">
        <v>4.9000000000000004</v>
      </c>
      <c r="AJ5" s="33">
        <v>1.9</v>
      </c>
      <c r="AK5" s="33">
        <v>58.3</v>
      </c>
      <c r="AL5" s="33">
        <v>20</v>
      </c>
      <c r="AM5" s="33">
        <v>19.8</v>
      </c>
      <c r="AN5" s="33">
        <v>65</v>
      </c>
      <c r="AO5" s="33">
        <v>25</v>
      </c>
      <c r="AP5" s="34">
        <v>2.7</v>
      </c>
      <c r="AQ5" s="33">
        <v>119</v>
      </c>
      <c r="AR5" s="33">
        <v>13.5</v>
      </c>
      <c r="AS5" s="15">
        <v>84.8</v>
      </c>
      <c r="AT5" s="15">
        <v>78.3</v>
      </c>
      <c r="AU5" s="17">
        <v>2.8436018957345972</v>
      </c>
      <c r="AV5" s="17">
        <v>3.1507109004739338</v>
      </c>
      <c r="AW5" s="15">
        <v>22</v>
      </c>
      <c r="AX5" s="15">
        <v>2.5</v>
      </c>
      <c r="AY5" s="15">
        <v>1.4</v>
      </c>
      <c r="AZ5" s="15">
        <v>0</v>
      </c>
      <c r="BA5" s="15">
        <v>3</v>
      </c>
      <c r="BB5" s="15">
        <v>2</v>
      </c>
      <c r="BC5" s="15">
        <v>29</v>
      </c>
      <c r="BD5" s="15">
        <v>34</v>
      </c>
      <c r="BE5" s="20">
        <v>12.5</v>
      </c>
      <c r="BF5" s="15">
        <v>20.7</v>
      </c>
      <c r="BG5" s="15">
        <v>3.9</v>
      </c>
      <c r="BH5" s="15">
        <v>7.5</v>
      </c>
      <c r="BI5" s="15">
        <v>3</v>
      </c>
      <c r="BJ5" s="15">
        <v>3.8</v>
      </c>
      <c r="BK5" s="15">
        <v>4.0999999999999996</v>
      </c>
      <c r="BL5" s="15">
        <v>5.6</v>
      </c>
      <c r="BM5" s="15">
        <v>30</v>
      </c>
      <c r="BN5" s="15">
        <v>3.4</v>
      </c>
      <c r="BO5" s="15">
        <v>83</v>
      </c>
      <c r="BP5" s="15">
        <v>96.9</v>
      </c>
      <c r="BQ5" s="15">
        <v>0.5</v>
      </c>
      <c r="BR5" s="15">
        <v>69</v>
      </c>
      <c r="BS5" s="15">
        <v>101</v>
      </c>
      <c r="BT5" s="15">
        <v>54</v>
      </c>
      <c r="BU5" s="15">
        <v>14.6</v>
      </c>
      <c r="BV5" s="15">
        <v>64.599999999999994</v>
      </c>
      <c r="BW5" s="15">
        <v>2.8</v>
      </c>
      <c r="BX5" s="15">
        <v>3.8</v>
      </c>
      <c r="BY5" s="15">
        <v>98.5</v>
      </c>
      <c r="BZ5" s="15">
        <v>98.5</v>
      </c>
      <c r="CA5" s="15">
        <v>100</v>
      </c>
      <c r="CB5" s="15">
        <v>100</v>
      </c>
      <c r="CC5" s="15"/>
      <c r="CD5" s="15"/>
      <c r="CE5" s="15" t="s">
        <v>79</v>
      </c>
      <c r="CF5" s="11"/>
      <c r="CG5" s="11"/>
      <c r="CH5" s="15">
        <v>10</v>
      </c>
      <c r="CI5" s="15">
        <v>8</v>
      </c>
      <c r="CJ5" s="15">
        <v>2</v>
      </c>
    </row>
    <row r="6" spans="1:88" x14ac:dyDescent="0.2">
      <c r="A6" s="25">
        <v>259</v>
      </c>
      <c r="B6" s="26">
        <v>259</v>
      </c>
      <c r="C6" s="9" t="s">
        <v>858</v>
      </c>
      <c r="D6" s="10" t="s">
        <v>859</v>
      </c>
      <c r="E6" s="11">
        <v>12</v>
      </c>
      <c r="F6" s="12" t="s">
        <v>336</v>
      </c>
      <c r="G6" s="12" t="s">
        <v>337</v>
      </c>
      <c r="H6" s="12"/>
      <c r="I6" s="13" t="s">
        <v>1827</v>
      </c>
      <c r="J6" s="13" t="s">
        <v>337</v>
      </c>
      <c r="K6" s="13" t="s">
        <v>337</v>
      </c>
      <c r="L6" s="13" t="s">
        <v>337</v>
      </c>
      <c r="M6" s="13" t="s">
        <v>337</v>
      </c>
      <c r="N6" s="13" t="s">
        <v>337</v>
      </c>
      <c r="O6" s="13" t="s">
        <v>337</v>
      </c>
      <c r="P6" s="14">
        <v>43990</v>
      </c>
      <c r="Q6" s="14" t="s">
        <v>88</v>
      </c>
      <c r="R6" s="19" t="s">
        <v>860</v>
      </c>
      <c r="S6" s="48">
        <v>12</v>
      </c>
      <c r="T6" s="15" t="s">
        <v>90</v>
      </c>
      <c r="U6" s="15">
        <v>155</v>
      </c>
      <c r="V6" s="15">
        <v>46</v>
      </c>
      <c r="W6" s="15">
        <v>19.100000000000001</v>
      </c>
      <c r="X6" s="15"/>
      <c r="Y6" s="15"/>
      <c r="Z6" s="16">
        <v>0.89236111111111116</v>
      </c>
      <c r="AA6" s="16">
        <v>0.29375000000000001</v>
      </c>
      <c r="AB6" s="15">
        <v>578.20000000000005</v>
      </c>
      <c r="AC6" s="15">
        <v>545.9</v>
      </c>
      <c r="AD6" s="15">
        <v>94</v>
      </c>
      <c r="AE6" s="15">
        <v>32.299999999999997</v>
      </c>
      <c r="AF6" s="15"/>
      <c r="AG6" s="33">
        <v>6.3</v>
      </c>
      <c r="AH6" s="33">
        <v>113.8</v>
      </c>
      <c r="AI6" s="33">
        <v>5.6</v>
      </c>
      <c r="AJ6" s="33">
        <v>3.4</v>
      </c>
      <c r="AK6" s="33">
        <v>51.1</v>
      </c>
      <c r="AL6" s="33">
        <v>19.100000000000001</v>
      </c>
      <c r="AM6" s="33">
        <v>26.4</v>
      </c>
      <c r="AN6" s="33">
        <v>61</v>
      </c>
      <c r="AO6" s="33">
        <v>20</v>
      </c>
      <c r="AP6" s="34">
        <v>2.1</v>
      </c>
      <c r="AQ6" s="33">
        <v>46</v>
      </c>
      <c r="AR6" s="33">
        <v>5.0999999999999996</v>
      </c>
      <c r="AS6" s="15">
        <v>87.4</v>
      </c>
      <c r="AT6" s="15">
        <v>70.2</v>
      </c>
      <c r="AU6" s="17">
        <v>2.1982047994138121</v>
      </c>
      <c r="AV6" s="17">
        <v>2.4290163033522623</v>
      </c>
      <c r="AW6" s="15">
        <v>0</v>
      </c>
      <c r="AX6" s="15">
        <v>0</v>
      </c>
      <c r="AY6" s="15">
        <v>0</v>
      </c>
      <c r="AZ6" s="15">
        <v>2</v>
      </c>
      <c r="BA6" s="15">
        <v>1</v>
      </c>
      <c r="BB6" s="15">
        <v>1</v>
      </c>
      <c r="BC6" s="15">
        <v>20</v>
      </c>
      <c r="BD6" s="15">
        <v>24</v>
      </c>
      <c r="BE6" s="20">
        <v>12.9</v>
      </c>
      <c r="BF6" s="15">
        <v>23.4</v>
      </c>
      <c r="BG6" s="15">
        <v>2.6</v>
      </c>
      <c r="BH6" s="15">
        <v>3.3</v>
      </c>
      <c r="BI6" s="15">
        <v>2.4</v>
      </c>
      <c r="BJ6" s="15">
        <v>3.9</v>
      </c>
      <c r="BK6" s="15">
        <v>1.6</v>
      </c>
      <c r="BL6" s="15">
        <v>1.5</v>
      </c>
      <c r="BM6" s="15">
        <v>9</v>
      </c>
      <c r="BN6" s="15">
        <v>1</v>
      </c>
      <c r="BO6" s="15">
        <v>94</v>
      </c>
      <c r="BP6" s="15">
        <v>97.2</v>
      </c>
      <c r="BQ6" s="15">
        <v>0</v>
      </c>
      <c r="BR6" s="15">
        <v>72</v>
      </c>
      <c r="BS6" s="15">
        <v>106</v>
      </c>
      <c r="BT6" s="15">
        <v>53</v>
      </c>
      <c r="BU6" s="15">
        <v>1</v>
      </c>
      <c r="BV6" s="15">
        <v>38.9</v>
      </c>
      <c r="BW6" s="15">
        <v>8.3000000000000007</v>
      </c>
      <c r="BX6" s="15">
        <v>3.2</v>
      </c>
      <c r="BY6" s="15">
        <v>96.6</v>
      </c>
      <c r="BZ6" s="15">
        <v>96.6</v>
      </c>
      <c r="CA6" s="15">
        <v>100</v>
      </c>
      <c r="CB6" s="15">
        <v>100</v>
      </c>
      <c r="CC6" s="15"/>
      <c r="CD6" s="15"/>
      <c r="CE6" s="15"/>
      <c r="CF6" s="11"/>
      <c r="CG6" s="11"/>
      <c r="CH6" s="15">
        <v>10</v>
      </c>
      <c r="CI6" s="15">
        <v>10</v>
      </c>
      <c r="CJ6" s="1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B9" sqref="B9"/>
    </sheetView>
  </sheetViews>
  <sheetFormatPr baseColWidth="10" defaultRowHeight="15" x14ac:dyDescent="0.2"/>
  <cols>
    <col min="2" max="2" width="25.83203125" bestFit="1" customWidth="1"/>
  </cols>
  <sheetData>
    <row r="1" spans="1:3" x14ac:dyDescent="0.2">
      <c r="A1">
        <v>1</v>
      </c>
      <c r="B1" s="28" t="s">
        <v>1740</v>
      </c>
      <c r="C1" t="s">
        <v>1741</v>
      </c>
    </row>
    <row r="2" spans="1:3" x14ac:dyDescent="0.2">
      <c r="A2">
        <v>2</v>
      </c>
      <c r="B2" s="28" t="s">
        <v>1742</v>
      </c>
      <c r="C2" t="s">
        <v>1743</v>
      </c>
    </row>
    <row r="3" spans="1:3" x14ac:dyDescent="0.2">
      <c r="A3">
        <v>3</v>
      </c>
      <c r="B3" s="28" t="s">
        <v>1744</v>
      </c>
      <c r="C3" t="s">
        <v>1745</v>
      </c>
    </row>
    <row r="4" spans="1:3" x14ac:dyDescent="0.2">
      <c r="A4">
        <v>4</v>
      </c>
      <c r="B4" s="28" t="s">
        <v>1746</v>
      </c>
      <c r="C4" t="s">
        <v>1747</v>
      </c>
    </row>
    <row r="5" spans="1:3" x14ac:dyDescent="0.2">
      <c r="A5">
        <v>5</v>
      </c>
      <c r="B5" s="28" t="s">
        <v>1748</v>
      </c>
      <c r="C5" t="s">
        <v>1749</v>
      </c>
    </row>
    <row r="6" spans="1:3" x14ac:dyDescent="0.2">
      <c r="A6">
        <v>6</v>
      </c>
      <c r="B6" s="28" t="s">
        <v>1750</v>
      </c>
      <c r="C6" t="s">
        <v>1751</v>
      </c>
    </row>
    <row r="7" spans="1:3" x14ac:dyDescent="0.2">
      <c r="A7">
        <v>7</v>
      </c>
      <c r="B7" s="28" t="s">
        <v>1752</v>
      </c>
      <c r="C7" t="s">
        <v>1753</v>
      </c>
    </row>
    <row r="8" spans="1:3" x14ac:dyDescent="0.2">
      <c r="A8">
        <v>8</v>
      </c>
      <c r="B8" s="28" t="s">
        <v>1754</v>
      </c>
      <c r="C8" t="s">
        <v>1755</v>
      </c>
    </row>
    <row r="9" spans="1:3" x14ac:dyDescent="0.2">
      <c r="A9">
        <v>9</v>
      </c>
      <c r="B9" s="28" t="s">
        <v>1756</v>
      </c>
      <c r="C9" t="s">
        <v>1757</v>
      </c>
    </row>
    <row r="10" spans="1:3" x14ac:dyDescent="0.2">
      <c r="A10">
        <v>10</v>
      </c>
      <c r="B10" s="28" t="s">
        <v>1758</v>
      </c>
      <c r="C10" t="s">
        <v>1759</v>
      </c>
    </row>
    <row r="11" spans="1:3" x14ac:dyDescent="0.2">
      <c r="A11">
        <v>0</v>
      </c>
      <c r="B11" s="28" t="s">
        <v>1739</v>
      </c>
      <c r="C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Pivot table</vt:lpstr>
      <vt:lpstr>DEMOGRAPHICS</vt:lpstr>
      <vt:lpstr>SLEEP ARCHITECTURE</vt:lpstr>
      <vt:lpstr>FINAL PSG DIAGNOSIS</vt:lpstr>
      <vt:lpstr>SATISFACTION</vt:lpstr>
      <vt:lpstr>Initialy in but consent no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Robert Cilveti</cp:lastModifiedBy>
  <dcterms:created xsi:type="dcterms:W3CDTF">2023-03-14T10:25:37Z</dcterms:created>
  <dcterms:modified xsi:type="dcterms:W3CDTF">2023-04-25T04:57:27Z</dcterms:modified>
</cp:coreProperties>
</file>