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yanjones/Desktop/JVG/"/>
    </mc:Choice>
  </mc:AlternateContent>
  <xr:revisionPtr revIDLastSave="0" documentId="13_ncr:1_{FA03B1E2-D941-3C41-99E9-27C14145E12C}" xr6:coauthVersionLast="47" xr6:coauthVersionMax="47" xr10:uidLastSave="{00000000-0000-0000-0000-000000000000}"/>
  <bookViews>
    <workbookView xWindow="0" yWindow="0" windowWidth="28800" windowHeight="18000" activeTab="5" xr2:uid="{3CB298C1-2274-D34A-B999-B8819E6C46B4}"/>
  </bookViews>
  <sheets>
    <sheet name="2021-22 Rent" sheetId="1" r:id="rId1"/>
    <sheet name="Apt Search" sheetId="5" state="hidden" r:id="rId2"/>
    <sheet name="2022-23 Rent" sheetId="6" r:id="rId3"/>
    <sheet name="General Budget" sheetId="7" r:id="rId4"/>
    <sheet name="Misc." sheetId="8" r:id="rId5"/>
    <sheet name="Pay" sheetId="9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125" i="9" l="1"/>
  <c r="G126" i="9"/>
  <c r="J126" i="9" s="1"/>
  <c r="G127" i="9"/>
  <c r="G128" i="9"/>
  <c r="G129" i="9"/>
  <c r="G130" i="9"/>
  <c r="J130" i="9" s="1"/>
  <c r="G131" i="9"/>
  <c r="J131" i="9" s="1"/>
  <c r="G132" i="9"/>
  <c r="J132" i="9" s="1"/>
  <c r="G133" i="9"/>
  <c r="G134" i="9"/>
  <c r="J134" i="9" s="1"/>
  <c r="G135" i="9"/>
  <c r="J135" i="9" s="1"/>
  <c r="G136" i="9"/>
  <c r="J136" i="9" s="1"/>
  <c r="G137" i="9"/>
  <c r="G138" i="9"/>
  <c r="J138" i="9" s="1"/>
  <c r="G139" i="9"/>
  <c r="G140" i="9"/>
  <c r="J140" i="9" s="1"/>
  <c r="G141" i="9"/>
  <c r="G142" i="9"/>
  <c r="J142" i="9" s="1"/>
  <c r="G143" i="9"/>
  <c r="G144" i="9"/>
  <c r="G145" i="9"/>
  <c r="G146" i="9"/>
  <c r="J146" i="9" s="1"/>
  <c r="G147" i="9"/>
  <c r="J147" i="9" s="1"/>
  <c r="G148" i="9"/>
  <c r="J148" i="9" s="1"/>
  <c r="G149" i="9"/>
  <c r="J125" i="9"/>
  <c r="J127" i="9"/>
  <c r="J128" i="9"/>
  <c r="J129" i="9"/>
  <c r="J133" i="9"/>
  <c r="J137" i="9"/>
  <c r="J139" i="9"/>
  <c r="J141" i="9"/>
  <c r="J143" i="9"/>
  <c r="J144" i="9"/>
  <c r="J145" i="9"/>
  <c r="J149" i="9"/>
  <c r="G117" i="9"/>
  <c r="G118" i="9"/>
  <c r="G119" i="9"/>
  <c r="G120" i="9"/>
  <c r="G121" i="9"/>
  <c r="G122" i="9"/>
  <c r="G123" i="9"/>
  <c r="G124" i="9"/>
  <c r="J117" i="9"/>
  <c r="J118" i="9"/>
  <c r="J119" i="9"/>
  <c r="J120" i="9"/>
  <c r="J121" i="9"/>
  <c r="J122" i="9"/>
  <c r="J123" i="9"/>
  <c r="J124" i="9"/>
  <c r="G91" i="9"/>
  <c r="G92" i="9"/>
  <c r="J92" i="9" s="1"/>
  <c r="G93" i="9"/>
  <c r="J93" i="9" s="1"/>
  <c r="G94" i="9"/>
  <c r="J94" i="9" s="1"/>
  <c r="G95" i="9"/>
  <c r="G96" i="9"/>
  <c r="G97" i="9"/>
  <c r="J97" i="9" s="1"/>
  <c r="G98" i="9"/>
  <c r="J98" i="9" s="1"/>
  <c r="G99" i="9"/>
  <c r="G100" i="9"/>
  <c r="G101" i="9"/>
  <c r="J101" i="9" s="1"/>
  <c r="G102" i="9"/>
  <c r="J102" i="9" s="1"/>
  <c r="G103" i="9"/>
  <c r="J103" i="9" s="1"/>
  <c r="G104" i="9"/>
  <c r="J104" i="9" s="1"/>
  <c r="G105" i="9"/>
  <c r="J105" i="9" s="1"/>
  <c r="G106" i="9"/>
  <c r="J106" i="9" s="1"/>
  <c r="G107" i="9"/>
  <c r="G108" i="9"/>
  <c r="J108" i="9" s="1"/>
  <c r="G109" i="9"/>
  <c r="J109" i="9" s="1"/>
  <c r="G110" i="9"/>
  <c r="J110" i="9" s="1"/>
  <c r="G111" i="9"/>
  <c r="G112" i="9"/>
  <c r="G113" i="9"/>
  <c r="J113" i="9" s="1"/>
  <c r="G114" i="9"/>
  <c r="J114" i="9" s="1"/>
  <c r="G115" i="9"/>
  <c r="J115" i="9" s="1"/>
  <c r="G116" i="9"/>
  <c r="J116" i="9" s="1"/>
  <c r="J91" i="9"/>
  <c r="J95" i="9"/>
  <c r="J96" i="9"/>
  <c r="J99" i="9"/>
  <c r="J100" i="9"/>
  <c r="J107" i="9"/>
  <c r="J111" i="9"/>
  <c r="J112" i="9"/>
  <c r="F90" i="9"/>
  <c r="G90" i="9" s="1"/>
  <c r="J90" i="9" s="1"/>
  <c r="G52" i="9"/>
  <c r="J52" i="9" s="1"/>
  <c r="G53" i="9"/>
  <c r="J53" i="9" s="1"/>
  <c r="G54" i="9"/>
  <c r="J54" i="9" s="1"/>
  <c r="G55" i="9"/>
  <c r="J55" i="9" s="1"/>
  <c r="G56" i="9"/>
  <c r="J56" i="9" s="1"/>
  <c r="G57" i="9"/>
  <c r="J57" i="9" s="1"/>
  <c r="G58" i="9"/>
  <c r="J58" i="9" s="1"/>
  <c r="G59" i="9"/>
  <c r="J59" i="9" s="1"/>
  <c r="G60" i="9"/>
  <c r="J60" i="9" s="1"/>
  <c r="G61" i="9"/>
  <c r="J61" i="9" s="1"/>
  <c r="G62" i="9"/>
  <c r="J62" i="9" s="1"/>
  <c r="G63" i="9"/>
  <c r="J63" i="9" s="1"/>
  <c r="G64" i="9"/>
  <c r="J64" i="9" s="1"/>
  <c r="G65" i="9"/>
  <c r="J65" i="9" s="1"/>
  <c r="G66" i="9"/>
  <c r="J66" i="9" s="1"/>
  <c r="G67" i="9"/>
  <c r="J67" i="9" s="1"/>
  <c r="G68" i="9"/>
  <c r="J68" i="9" s="1"/>
  <c r="G69" i="9"/>
  <c r="J69" i="9" s="1"/>
  <c r="G70" i="9"/>
  <c r="J70" i="9" s="1"/>
  <c r="G71" i="9"/>
  <c r="J71" i="9" s="1"/>
  <c r="G72" i="9"/>
  <c r="J72" i="9" s="1"/>
  <c r="G73" i="9"/>
  <c r="J73" i="9" s="1"/>
  <c r="G74" i="9"/>
  <c r="J74" i="9" s="1"/>
  <c r="G75" i="9"/>
  <c r="J75" i="9" s="1"/>
  <c r="G76" i="9"/>
  <c r="J76" i="9" s="1"/>
  <c r="G77" i="9"/>
  <c r="J77" i="9" s="1"/>
  <c r="G78" i="9"/>
  <c r="J78" i="9" s="1"/>
  <c r="G79" i="9"/>
  <c r="J79" i="9" s="1"/>
  <c r="G80" i="9"/>
  <c r="J80" i="9" s="1"/>
  <c r="G81" i="9"/>
  <c r="J81" i="9" s="1"/>
  <c r="G82" i="9"/>
  <c r="J82" i="9" s="1"/>
  <c r="G83" i="9"/>
  <c r="J83" i="9" s="1"/>
  <c r="G84" i="9"/>
  <c r="J84" i="9" s="1"/>
  <c r="G85" i="9"/>
  <c r="J85" i="9" s="1"/>
  <c r="G86" i="9"/>
  <c r="J86" i="9" s="1"/>
  <c r="G87" i="9"/>
  <c r="J87" i="9" s="1"/>
  <c r="G88" i="9"/>
  <c r="J88" i="9" s="1"/>
  <c r="G89" i="9"/>
  <c r="J89" i="9" s="1"/>
  <c r="G41" i="9"/>
  <c r="J41" i="9" s="1"/>
  <c r="G42" i="9"/>
  <c r="J42" i="9" s="1"/>
  <c r="G43" i="9"/>
  <c r="J43" i="9" s="1"/>
  <c r="G44" i="9"/>
  <c r="J44" i="9" s="1"/>
  <c r="G45" i="9"/>
  <c r="J45" i="9" s="1"/>
  <c r="G46" i="9"/>
  <c r="J46" i="9" s="1"/>
  <c r="G47" i="9"/>
  <c r="J47" i="9" s="1"/>
  <c r="G48" i="9"/>
  <c r="J48" i="9" s="1"/>
  <c r="G49" i="9"/>
  <c r="J49" i="9" s="1"/>
  <c r="G50" i="9"/>
  <c r="J50" i="9" s="1"/>
  <c r="G51" i="9"/>
  <c r="J51" i="9" s="1"/>
  <c r="G36" i="9"/>
  <c r="J36" i="9" s="1"/>
  <c r="G37" i="9"/>
  <c r="J37" i="9" s="1"/>
  <c r="G38" i="9"/>
  <c r="J38" i="9" s="1"/>
  <c r="G39" i="9"/>
  <c r="J39" i="9" s="1"/>
  <c r="G40" i="9"/>
  <c r="J40" i="9" s="1"/>
  <c r="G3" i="9"/>
  <c r="J3" i="9" s="1"/>
  <c r="G2" i="9"/>
  <c r="J2" i="9" s="1"/>
  <c r="G13" i="9"/>
  <c r="G14" i="9"/>
  <c r="J14" i="9" s="1"/>
  <c r="G15" i="9"/>
  <c r="J15" i="9" s="1"/>
  <c r="G16" i="9"/>
  <c r="J16" i="9" s="1"/>
  <c r="G17" i="9"/>
  <c r="J17" i="9" s="1"/>
  <c r="G18" i="9"/>
  <c r="J18" i="9" s="1"/>
  <c r="G19" i="9"/>
  <c r="J19" i="9" s="1"/>
  <c r="G20" i="9"/>
  <c r="J20" i="9" s="1"/>
  <c r="G21" i="9"/>
  <c r="J21" i="9" s="1"/>
  <c r="G22" i="9"/>
  <c r="J22" i="9" s="1"/>
  <c r="G23" i="9"/>
  <c r="J23" i="9" s="1"/>
  <c r="G24" i="9"/>
  <c r="J24" i="9" s="1"/>
  <c r="G25" i="9"/>
  <c r="J25" i="9" s="1"/>
  <c r="G26" i="9"/>
  <c r="J26" i="9" s="1"/>
  <c r="G27" i="9"/>
  <c r="J27" i="9" s="1"/>
  <c r="G28" i="9"/>
  <c r="J28" i="9" s="1"/>
  <c r="G29" i="9"/>
  <c r="J29" i="9" s="1"/>
  <c r="G30" i="9"/>
  <c r="J30" i="9" s="1"/>
  <c r="G31" i="9"/>
  <c r="J31" i="9" s="1"/>
  <c r="G32" i="9"/>
  <c r="J32" i="9" s="1"/>
  <c r="G33" i="9"/>
  <c r="J33" i="9" s="1"/>
  <c r="G34" i="9"/>
  <c r="J34" i="9" s="1"/>
  <c r="G35" i="9"/>
  <c r="J35" i="9" s="1"/>
  <c r="G11" i="9"/>
  <c r="J11" i="9" s="1"/>
  <c r="G12" i="9"/>
  <c r="J12" i="9" s="1"/>
  <c r="G10" i="9"/>
  <c r="J10" i="9" s="1"/>
  <c r="G9" i="9"/>
  <c r="J9" i="9" s="1"/>
  <c r="G8" i="9"/>
  <c r="J8" i="9" s="1"/>
  <c r="G7" i="9"/>
  <c r="J7" i="9" s="1"/>
  <c r="G6" i="9"/>
  <c r="J6" i="9" s="1"/>
  <c r="G5" i="9"/>
  <c r="J5" i="9" s="1"/>
  <c r="G4" i="9"/>
  <c r="J4" i="9" s="1"/>
  <c r="N2" i="6"/>
  <c r="J2" i="6"/>
  <c r="J4" i="6" s="1"/>
  <c r="I5" i="6"/>
  <c r="H32" i="6"/>
  <c r="K2" i="6"/>
  <c r="K3" i="6" s="1"/>
  <c r="H12" i="6"/>
  <c r="H17" i="6" s="1"/>
  <c r="H27" i="6" s="1"/>
  <c r="G12" i="6"/>
  <c r="F12" i="6"/>
  <c r="G6" i="7"/>
  <c r="O2" i="7"/>
  <c r="F7" i="7"/>
  <c r="C3" i="6"/>
  <c r="C4" i="6"/>
  <c r="C2" i="6"/>
  <c r="C17" i="6"/>
  <c r="C27" i="6" s="1"/>
  <c r="D17" i="6"/>
  <c r="E17" i="6"/>
  <c r="E27" i="6" s="1"/>
  <c r="E29" i="6" s="1"/>
  <c r="G17" i="6"/>
  <c r="I17" i="6"/>
  <c r="J17" i="6"/>
  <c r="K17" i="6"/>
  <c r="L17" i="6"/>
  <c r="M17" i="6"/>
  <c r="B17" i="6"/>
  <c r="I10" i="7"/>
  <c r="I12" i="7"/>
  <c r="C12" i="7"/>
  <c r="N3" i="1"/>
  <c r="M3" i="1"/>
  <c r="M2" i="1"/>
  <c r="J7" i="7"/>
  <c r="I8" i="7" s="1"/>
  <c r="D7" i="7"/>
  <c r="E7" i="7"/>
  <c r="G7" i="7"/>
  <c r="D11" i="7"/>
  <c r="D10" i="7"/>
  <c r="E11" i="7"/>
  <c r="E10" i="7"/>
  <c r="G10" i="7"/>
  <c r="G11" i="7"/>
  <c r="N2" i="7"/>
  <c r="K2" i="7"/>
  <c r="L2" i="7"/>
  <c r="M2" i="7"/>
  <c r="C6" i="7"/>
  <c r="I6" i="7" s="1"/>
  <c r="C5" i="7"/>
  <c r="C4" i="7"/>
  <c r="C3" i="7"/>
  <c r="B5" i="7"/>
  <c r="B4" i="7"/>
  <c r="I4" i="7" s="1"/>
  <c r="B3" i="7"/>
  <c r="N17" i="6"/>
  <c r="F30" i="1"/>
  <c r="B2" i="1"/>
  <c r="B3" i="1" s="1"/>
  <c r="C2" i="1"/>
  <c r="C3" i="1" s="1"/>
  <c r="C7" i="1" s="1"/>
  <c r="D2" i="1"/>
  <c r="D3" i="1" s="1"/>
  <c r="E2" i="1"/>
  <c r="E3" i="1" s="1"/>
  <c r="F2" i="1"/>
  <c r="F3" i="1" s="1"/>
  <c r="G2" i="1"/>
  <c r="G3" i="1" s="1"/>
  <c r="G6" i="1" s="1"/>
  <c r="H2" i="1"/>
  <c r="H3" i="1" s="1"/>
  <c r="H6" i="1" s="1"/>
  <c r="D2" i="6"/>
  <c r="D3" i="6" s="1"/>
  <c r="E2" i="6"/>
  <c r="E3" i="6" s="1"/>
  <c r="F2" i="6"/>
  <c r="F4" i="6" s="1"/>
  <c r="G2" i="6"/>
  <c r="G3" i="6" s="1"/>
  <c r="H2" i="6"/>
  <c r="H3" i="6" s="1"/>
  <c r="H6" i="6" s="1"/>
  <c r="I2" i="6"/>
  <c r="I4" i="6" s="1"/>
  <c r="L2" i="6"/>
  <c r="L3" i="6" s="1"/>
  <c r="L6" i="6" s="1"/>
  <c r="M2" i="6"/>
  <c r="M3" i="6" s="1"/>
  <c r="B2" i="6"/>
  <c r="B3" i="6" s="1"/>
  <c r="D27" i="6"/>
  <c r="G27" i="6"/>
  <c r="I27" i="6"/>
  <c r="I29" i="6" s="1"/>
  <c r="J27" i="6"/>
  <c r="K27" i="6"/>
  <c r="L27" i="6"/>
  <c r="M27" i="6"/>
  <c r="B27" i="6"/>
  <c r="D2" i="5"/>
  <c r="D3" i="5"/>
  <c r="D4" i="5"/>
  <c r="D5" i="5"/>
  <c r="D6" i="5"/>
  <c r="D7" i="5"/>
  <c r="D8" i="5"/>
  <c r="D9" i="5"/>
  <c r="D10" i="5"/>
  <c r="D11" i="5"/>
  <c r="D12" i="5"/>
  <c r="D13" i="5"/>
  <c r="D14" i="5"/>
  <c r="D15" i="5"/>
  <c r="D16" i="5"/>
  <c r="D17" i="5"/>
  <c r="D18" i="5"/>
  <c r="D19" i="5"/>
  <c r="D21" i="5"/>
  <c r="D22" i="5"/>
  <c r="D23" i="5"/>
  <c r="D24" i="5"/>
  <c r="D25" i="5"/>
  <c r="D26" i="5"/>
  <c r="D27" i="5"/>
  <c r="D28" i="5"/>
  <c r="C29" i="5"/>
  <c r="D31" i="5"/>
  <c r="K2" i="1"/>
  <c r="K3" i="1" s="1"/>
  <c r="K6" i="1" s="1"/>
  <c r="I2" i="1"/>
  <c r="I3" i="1" s="1"/>
  <c r="I6" i="1" s="1"/>
  <c r="J2" i="1"/>
  <c r="J3" i="1" s="1"/>
  <c r="J6" i="1" s="1"/>
  <c r="L2" i="1"/>
  <c r="L3" i="1" s="1"/>
  <c r="L6" i="1" s="1"/>
  <c r="F12" i="9" l="1"/>
  <c r="F8" i="9"/>
  <c r="F11" i="9"/>
  <c r="F7" i="9"/>
  <c r="F6" i="9"/>
  <c r="F10" i="9"/>
  <c r="F4" i="9"/>
  <c r="F9" i="9"/>
  <c r="F5" i="9"/>
  <c r="I3" i="7"/>
  <c r="I5" i="7"/>
  <c r="G12" i="7"/>
  <c r="J8" i="7"/>
  <c r="H7" i="7"/>
  <c r="H9" i="7" s="1"/>
  <c r="C7" i="7"/>
  <c r="B7" i="7"/>
  <c r="E12" i="7"/>
  <c r="L4" i="6"/>
  <c r="D12" i="7"/>
  <c r="H4" i="6"/>
  <c r="J3" i="6"/>
  <c r="J6" i="6" s="1"/>
  <c r="D4" i="6"/>
  <c r="F3" i="6"/>
  <c r="F6" i="6" s="1"/>
  <c r="I3" i="6"/>
  <c r="I6" i="6" s="1"/>
  <c r="M6" i="6"/>
  <c r="B4" i="6"/>
  <c r="E4" i="6"/>
  <c r="M4" i="6"/>
  <c r="K4" i="6"/>
  <c r="G4" i="6"/>
  <c r="L29" i="6"/>
  <c r="H29" i="6"/>
  <c r="D29" i="6"/>
  <c r="K6" i="6"/>
  <c r="G6" i="6"/>
  <c r="G29" i="6"/>
  <c r="J29" i="6"/>
  <c r="M29" i="6"/>
  <c r="K29" i="6"/>
  <c r="C29" i="6"/>
  <c r="D29" i="5"/>
  <c r="E6" i="6"/>
  <c r="E7" i="6"/>
  <c r="I16" i="1"/>
  <c r="I25" i="1" s="1"/>
  <c r="J16" i="1"/>
  <c r="J25" i="1" s="1"/>
  <c r="K16" i="1"/>
  <c r="K25" i="1" s="1"/>
  <c r="L16" i="1"/>
  <c r="F6" i="1"/>
  <c r="E6" i="1"/>
  <c r="C6" i="1"/>
  <c r="D16" i="1"/>
  <c r="E16" i="1"/>
  <c r="E25" i="1" s="1"/>
  <c r="F16" i="1"/>
  <c r="F25" i="1" s="1"/>
  <c r="G16" i="1"/>
  <c r="G25" i="1" s="1"/>
  <c r="B15" i="1"/>
  <c r="B16" i="1" s="1"/>
  <c r="C15" i="1"/>
  <c r="C16" i="1" s="1"/>
  <c r="D6" i="1"/>
  <c r="I7" i="7" l="1"/>
  <c r="H12" i="7"/>
  <c r="B25" i="1"/>
  <c r="F27" i="1"/>
  <c r="G24" i="1" s="1"/>
  <c r="B27" i="1"/>
  <c r="C24" i="1" s="1"/>
  <c r="C25" i="1" s="1"/>
  <c r="C27" i="1" s="1"/>
  <c r="D24" i="1" s="1"/>
  <c r="D25" i="1"/>
  <c r="D27" i="1" s="1"/>
  <c r="E24" i="1" s="1"/>
  <c r="G27" i="1"/>
  <c r="H24" i="1" s="1"/>
  <c r="E27" i="1"/>
  <c r="F24" i="1" s="1"/>
  <c r="I14" i="7" l="1"/>
  <c r="J14" i="7" s="1"/>
  <c r="H16" i="1"/>
  <c r="M16" i="1" s="1"/>
  <c r="H25" i="1" l="1"/>
  <c r="H27" i="1" s="1"/>
  <c r="I24" i="1" s="1"/>
  <c r="K27" i="1"/>
  <c r="L24" i="1" s="1"/>
  <c r="L25" i="1" s="1"/>
  <c r="L27" i="1" s="1"/>
  <c r="J27" i="1"/>
  <c r="K24" i="1" s="1"/>
  <c r="I27" i="1"/>
  <c r="J24" i="1" s="1"/>
  <c r="F17" i="6"/>
  <c r="F27" i="6"/>
  <c r="F29" i="6" s="1"/>
  <c r="J13" i="9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2" authorId="0" shapeId="0" xr:uid="{00000000-0006-0000-0000-000001000000}">
      <text>
        <r>
          <rPr>
            <sz val="10"/>
            <color rgb="FF000000"/>
            <rFont val="Calibri"/>
            <family val="2"/>
          </rPr>
          <t xml:space="preserve">All the stuff we added before is hidden but I didn't delete anything. These were all the four bedroom units
</t>
        </r>
        <r>
          <rPr>
            <sz val="10"/>
            <color rgb="FF000000"/>
            <rFont val="Calibri"/>
            <family val="2"/>
          </rPr>
          <t xml:space="preserve">	-Ryan Jones</t>
        </r>
      </text>
    </comment>
    <comment ref="I13" authorId="0" shapeId="0" xr:uid="{00000000-0006-0000-0000-000002000000}">
      <text>
        <r>
          <rPr>
            <sz val="10"/>
            <color rgb="FF000000"/>
            <rFont val="Calibri"/>
            <family val="2"/>
          </rPr>
          <t xml:space="preserve">So far this july move in is looking like the best option on this spreadsheet if its available.
</t>
        </r>
        <r>
          <rPr>
            <sz val="10"/>
            <color rgb="FF000000"/>
            <rFont val="Calibri"/>
            <family val="2"/>
          </rPr>
          <t xml:space="preserve">	-Ryan Jones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100-000002000000}">
      <text>
        <r>
          <rPr>
            <sz val="10"/>
            <color rgb="FF000000"/>
            <rFont val="Calibri"/>
            <family val="2"/>
          </rPr>
          <t xml:space="preserve">This is what I used this year so these are all estimates, but hopefully we'll be paying less. I added in costs for pet and assumed Jeenn would be paying for biggest room but that could def. change.
</t>
        </r>
        <r>
          <rPr>
            <sz val="10"/>
            <color rgb="FF000000"/>
            <rFont val="Calibri"/>
            <family val="2"/>
          </rPr>
          <t xml:space="preserve">	-Ryan Jones</t>
        </r>
      </text>
    </comment>
    <comment ref="B5" authorId="0" shapeId="0" xr:uid="{00000000-0006-0000-0100-000001000000}">
      <text>
        <r>
          <rPr>
            <sz val="10"/>
            <color rgb="FF000000"/>
            <rFont val="Calibri"/>
            <family val="2"/>
          </rPr>
          <t xml:space="preserve">The things that change each month are highlighted in yellow, so everything else is either expected to stay the same or is part of an equation.
</t>
        </r>
        <r>
          <rPr>
            <sz val="10"/>
            <color rgb="FF000000"/>
            <rFont val="Calibri"/>
            <family val="2"/>
          </rPr>
          <t xml:space="preserve">	-Ryan Jones</t>
        </r>
      </text>
    </comment>
  </commentList>
</comments>
</file>

<file path=xl/sharedStrings.xml><?xml version="1.0" encoding="utf-8"?>
<sst xmlns="http://schemas.openxmlformats.org/spreadsheetml/2006/main" count="853" uniqueCount="223">
  <si>
    <t>App Fee</t>
  </si>
  <si>
    <t>Rent</t>
  </si>
  <si>
    <t>Reservation deposit</t>
  </si>
  <si>
    <t>Ryan</t>
  </si>
  <si>
    <t>Corinne</t>
  </si>
  <si>
    <t>Pet (Corinne)</t>
  </si>
  <si>
    <t>Water/Sewer</t>
  </si>
  <si>
    <t>Pest</t>
  </si>
  <si>
    <t>Refuse</t>
  </si>
  <si>
    <t>PAYMENTS</t>
  </si>
  <si>
    <t>Concessions</t>
  </si>
  <si>
    <t>Sept Charge (9/1)</t>
  </si>
  <si>
    <t>Admin Fee</t>
  </si>
  <si>
    <t>Security Deposit</t>
  </si>
  <si>
    <t>Initial Pet Fee</t>
  </si>
  <si>
    <t>Aug Charge
(8/9)</t>
  </si>
  <si>
    <t>Sep Pay (8/30)</t>
  </si>
  <si>
    <t>Oct Pay (9/30)</t>
  </si>
  <si>
    <t>Total Payment</t>
  </si>
  <si>
    <t>Aug Pay (8/2)</t>
  </si>
  <si>
    <t>Extra Stuff</t>
  </si>
  <si>
    <t>Overall Charges</t>
  </si>
  <si>
    <t>Total</t>
  </si>
  <si>
    <t>Final Total</t>
  </si>
  <si>
    <t>Oct Charge (10/1)</t>
  </si>
  <si>
    <t>NOV Pay (11/1)</t>
  </si>
  <si>
    <t>Nov Charge (11/1)</t>
  </si>
  <si>
    <t>Dec Charge (12/1)</t>
  </si>
  <si>
    <t>NSF</t>
  </si>
  <si>
    <t>DEC Pay (12/7)</t>
  </si>
  <si>
    <t>BALANCE</t>
  </si>
  <si>
    <t>Jan Charge
(1/1)</t>
  </si>
  <si>
    <t>March Charge</t>
  </si>
  <si>
    <t>Apr Charge</t>
  </si>
  <si>
    <t>May Charge</t>
  </si>
  <si>
    <t>June Charge</t>
  </si>
  <si>
    <t>I paid Cor $60 cash</t>
  </si>
  <si>
    <t>PREDICTION OF NEXT MONTHS WATER BILL</t>
  </si>
  <si>
    <t>Previous balance</t>
  </si>
  <si>
    <t>JAN '22</t>
  </si>
  <si>
    <t>FEB '22</t>
  </si>
  <si>
    <t>MAY</t>
  </si>
  <si>
    <t>JUNE</t>
  </si>
  <si>
    <t>APR '22</t>
  </si>
  <si>
    <t>MAR '22</t>
  </si>
  <si>
    <t>Debt to Corinne</t>
  </si>
  <si>
    <t xml:space="preserve"> This is the only price that changes every month, so I highlighted those cells in yellow to bookmark them</t>
  </si>
  <si>
    <t>Feb Charge
(1/25)</t>
  </si>
  <si>
    <t>C payed too much for december rent, so I paid the amount I was supposed to so that we were even with a $-7 balance (too much), but then I accidentally payed an extra $7 this month (Jan) to get the balance back to zero rather than doing the math to account for the leftover balance</t>
  </si>
  <si>
    <t>Jeenn</t>
  </si>
  <si>
    <t>Taj</t>
  </si>
  <si>
    <t>Electricity</t>
  </si>
  <si>
    <t>Pet (Jeenn)</t>
  </si>
  <si>
    <t>Good Factor OR top choices for units</t>
  </si>
  <si>
    <t>Important OR maybes</t>
  </si>
  <si>
    <t>Bad Factor OR Prob not gonna buy</t>
  </si>
  <si>
    <t>Legend</t>
  </si>
  <si>
    <t>Don't have 3 bed apts</t>
  </si>
  <si>
    <t>CH</t>
  </si>
  <si>
    <t>Shadowood
104 Shadowood Drive, Apt T</t>
  </si>
  <si>
    <t>Current Apt for comparison:</t>
  </si>
  <si>
    <t>AVG of everything we've looked at:</t>
  </si>
  <si>
    <t>https://www.trulia.com/p/nc/chapel-hill/123-channing-ln-chapel-hill-nc-27516--1097471318</t>
  </si>
  <si>
    <t>N/A</t>
  </si>
  <si>
    <t xml:space="preserve">123 channing lane </t>
  </si>
  <si>
    <t>https://www.trulia.com/p/nc/durham/10-newgate-ct-durham-nc-27713--2024986867</t>
  </si>
  <si>
    <t>17 mins to gillings""</t>
  </si>
  <si>
    <t>Durham</t>
  </si>
  <si>
    <t>10 newgate Ct</t>
  </si>
  <si>
    <t>https://www.trulia.com/p/nc/durham/5407-mccormick-rd-durham-nc-27713--1008989178</t>
  </si>
  <si>
    <t>17 mins, 8 mins to target</t>
  </si>
  <si>
    <t>5407 McCormick Rd</t>
  </si>
  <si>
    <t>https://www.trulia.com/p/nc/durham/119-monterey-ln-durham-nc-27713--1097397231</t>
  </si>
  <si>
    <t xml:space="preserve">Cheap? 19 mins from campus. 9 mins to target. Big front yard and big kitchen. </t>
  </si>
  <si>
    <t>119 Monterey Lane</t>
  </si>
  <si>
    <t>919-883-4622</t>
  </si>
  <si>
    <t>https://www.chapelridgeliving.com/chapel-ridge-chapel-hill-nc/</t>
  </si>
  <si>
    <t>Student Housing so we would pay separately, but website won't let me apply so need to call to schedule a tour.</t>
  </si>
  <si>
    <t>Chapel Ridge
101 legacy terrace</t>
  </si>
  <si>
    <t>(919) 929-7005</t>
  </si>
  <si>
    <t>https://www.midtown501.com/home</t>
  </si>
  <si>
    <t>Early August (10th)</t>
  </si>
  <si>
    <t>Midtown 501
545 Ashley Court</t>
  </si>
  <si>
    <t>https://www.zillow.com/homedetails/1109-Nova-St-Durham-NC-27701/2077138971_zpid/</t>
  </si>
  <si>
    <t>Fancy</t>
  </si>
  <si>
    <t>Mon (5/23) @ 8:45</t>
  </si>
  <si>
    <t>1109 Nova Street</t>
  </si>
  <si>
    <t>https://www.zillow.com/homedetails/1100-Freeport-Dr-Durham-NC-27703/337435696_zpid/</t>
  </si>
  <si>
    <r>
      <t>3D tour at this link:</t>
    </r>
    <r>
      <rPr>
        <sz val="10"/>
        <color rgb="FF000000"/>
        <rFont val="Calibri"/>
        <family val="2"/>
      </rPr>
      <t xml:space="preserve">
</t>
    </r>
    <r>
      <rPr>
        <u/>
        <sz val="10"/>
        <color rgb="FF1155CC"/>
        <rFont val="Calibri"/>
        <family val="2"/>
      </rPr>
      <t>https://my.matterport.com/show/?m=CVUgfd8Toad</t>
    </r>
    <r>
      <rPr>
        <sz val="12"/>
        <color theme="1"/>
        <rFont val="Calibri"/>
        <family val="2"/>
        <scheme val="minor"/>
      </rPr>
      <t xml:space="preserve"> </t>
    </r>
  </si>
  <si>
    <t>Mon (5/23) @ 9:45</t>
  </si>
  <si>
    <t>1100 Freeport Drive</t>
  </si>
  <si>
    <t>https://www.apartments.com/the-townhomes-at-chapel-watch-village-chapel-hill-nc/66e134v/</t>
  </si>
  <si>
    <t>Can apply for waitlist (only two people right now)</t>
  </si>
  <si>
    <t>Mon (5/23) @ noon</t>
  </si>
  <si>
    <t>Townhomes at Chapel Watch Village
100 Ginko Trail</t>
  </si>
  <si>
    <t>https://www.zillow.com/b/haven-at-patterson-place-durham-nc-5Xhyjy/</t>
  </si>
  <si>
    <t>Floor Plans: C3DR2 or C3AR</t>
  </si>
  <si>
    <t>Tue (5/24) @ 1:30pm</t>
  </si>
  <si>
    <t>Early June (3rd) or Early July (July 7th or 9th)</t>
  </si>
  <si>
    <t>Haven at Patterson Place
5110 Old Chapel Hill Road</t>
  </si>
  <si>
    <t>The Villages at Chapel Hill</t>
  </si>
  <si>
    <t>Only problem is that we can't tour the actual apartment</t>
  </si>
  <si>
    <t>NONE</t>
  </si>
  <si>
    <t>Mid June</t>
  </si>
  <si>
    <t>Carborro</t>
  </si>
  <si>
    <t>500 Smith Level Road</t>
  </si>
  <si>
    <t>Not listed, recommended by a friend</t>
  </si>
  <si>
    <t>516 South Merritt Mill Road</t>
  </si>
  <si>
    <t>714 MLK Boulevard</t>
  </si>
  <si>
    <t>https://www.trulia.com/p/nc/carrboro/105-colson-st-carrboro-nc-27510--1097083182?share_from=copylink</t>
  </si>
  <si>
    <t>105 Colson Street</t>
  </si>
  <si>
    <t>https://www.trulia.com/p/nc/carrboro/111-bert-st-carrboro-nc-27510--2365916342?ecampaign=eml%7Ctrs%7Ccon_rlt_post_lead_agent_rent_fr%7Ccon_rlt_post_lead_agent_rent_fr&amp;eurl=www.trulia.com/p/nc/carrboro/111-bert-st-carrboro-nc-27510--2365916342&amp;guid=dbb8c745b8bf7441aa5e260bfe4d7e411650321450469</t>
  </si>
  <si>
    <t>111 Bert St.</t>
  </si>
  <si>
    <t>12 mins from gillings</t>
  </si>
  <si>
    <t>https://www.zillow.com/homedetails/2117-N-Lakeshore-Dr-Chapel-Hill-NC-27514/50050352_zpid/</t>
  </si>
  <si>
    <t>2117 N Lakeshore Dr, Chapel Hill, NC 27514</t>
  </si>
  <si>
    <t>919-739-4889</t>
  </si>
  <si>
    <t>https://www.trulia.com/p/nc/chapel-hill/202-ridge-trl-chapel-hill-nc-27516--1098123587</t>
  </si>
  <si>
    <t>202 RIDGE TRL Chapel Hill NC 27516</t>
  </si>
  <si>
    <t>(919) 873-3603</t>
  </si>
  <si>
    <t>https://www.trulia.com/p/nc/chapel-hill/101-hanford-rd-chapel-hill-nc-27516--1003258829</t>
  </si>
  <si>
    <t>101 Hanford Rd Chapel Hill NC 27516</t>
  </si>
  <si>
    <t>n/a</t>
  </si>
  <si>
    <t>https://www.trulia.com/p/nc/carrboro/201-brewer-ln-carrboro-nc-27510--2024413791</t>
  </si>
  <si>
    <t>201 BREWER LN Carrboro NC</t>
  </si>
  <si>
    <t>(919) 804-1321</t>
  </si>
  <si>
    <t>https://www.trulia.com/p/nc/carrboro/112-s-peak-dr-carrboro-nc-27510--2091043838</t>
  </si>
  <si>
    <t>112 S Peak Dr. Carrboro NC</t>
  </si>
  <si>
    <t>(919) 892-6875</t>
  </si>
  <si>
    <t>https://www.trulia.com/p/nc/carrboro/281-sweet-bay-pl-carrboro-nc-27510--1004571415</t>
  </si>
  <si>
    <t>281 Sweet Bay Pl
Carrboro, NC 27510</t>
  </si>
  <si>
    <t>Phone Number</t>
  </si>
  <si>
    <t>Link</t>
  </si>
  <si>
    <t>Comments</t>
  </si>
  <si>
    <t>Tour Date</t>
  </si>
  <si>
    <t>Move-in Date</t>
  </si>
  <si>
    <t>Square Footage</t>
  </si>
  <si>
    <t>Baths</t>
  </si>
  <si>
    <t>Rooms</t>
  </si>
  <si>
    <t>Rating /5</t>
  </si>
  <si>
    <t>Rent /person</t>
  </si>
  <si>
    <t>Rent /month</t>
  </si>
  <si>
    <t>Town</t>
  </si>
  <si>
    <t>Complex Name/Street Address</t>
  </si>
  <si>
    <t>June Charge
(8/9)</t>
  </si>
  <si>
    <t>Internet/Cable</t>
  </si>
  <si>
    <t>TOTAL =</t>
  </si>
  <si>
    <t>July Pay  (7/1)</t>
  </si>
  <si>
    <t>EST Total for year:</t>
  </si>
  <si>
    <t>Food</t>
  </si>
  <si>
    <t>Gas</t>
  </si>
  <si>
    <t xml:space="preserve">Feb </t>
  </si>
  <si>
    <t>March</t>
  </si>
  <si>
    <t>April</t>
  </si>
  <si>
    <t>May</t>
  </si>
  <si>
    <t>Jan</t>
  </si>
  <si>
    <t>TOTAL</t>
  </si>
  <si>
    <t>Prev. Expenses</t>
  </si>
  <si>
    <t>Avg. food/gas</t>
  </si>
  <si>
    <t>Extra</t>
  </si>
  <si>
    <t>Eating Out</t>
  </si>
  <si>
    <t>Eat out</t>
  </si>
  <si>
    <t>Paystub</t>
  </si>
  <si>
    <t>Hours</t>
  </si>
  <si>
    <t>Hourly tip rate</t>
  </si>
  <si>
    <t>Average monthly income w/ practicum</t>
  </si>
  <si>
    <t>Avg estimated monthly expenses total</t>
  </si>
  <si>
    <t>Expected xtra money after the summer</t>
  </si>
  <si>
    <t>Average monthly income in Aug</t>
  </si>
  <si>
    <t>PAYMENTS (incluidng extra stuff)</t>
  </si>
  <si>
    <t>Goal</t>
  </si>
  <si>
    <t>Average</t>
  </si>
  <si>
    <t>Expenses</t>
  </si>
  <si>
    <t>Tea Set</t>
  </si>
  <si>
    <t>Fitbit</t>
  </si>
  <si>
    <t>Prices</t>
  </si>
  <si>
    <t>Aug Charge
(8/1)</t>
  </si>
  <si>
    <r>
      <t>Water/Sewer</t>
    </r>
    <r>
      <rPr>
        <b/>
        <sz val="9"/>
        <color theme="1"/>
        <rFont val="Calibri"/>
        <family val="2"/>
      </rPr>
      <t xml:space="preserve"> from previous month</t>
    </r>
  </si>
  <si>
    <t>Prorateed June Pay (6/1)</t>
  </si>
  <si>
    <t>Aug Pay (8/1)</t>
  </si>
  <si>
    <t>Monthly Electricity=</t>
  </si>
  <si>
    <t>Aug</t>
  </si>
  <si>
    <t>Coffee</t>
  </si>
  <si>
    <t>JAN '23</t>
  </si>
  <si>
    <t>FEB '23</t>
  </si>
  <si>
    <t>MAR '23</t>
  </si>
  <si>
    <t>APR '23</t>
  </si>
  <si>
    <t>MAY '23</t>
  </si>
  <si>
    <t>General Budget December</t>
  </si>
  <si>
    <t>Everything Else</t>
  </si>
  <si>
    <t>Role</t>
  </si>
  <si>
    <t>Time</t>
  </si>
  <si>
    <t>Rate</t>
  </si>
  <si>
    <t>Day</t>
  </si>
  <si>
    <t>Training</t>
  </si>
  <si>
    <t>Tuesday</t>
  </si>
  <si>
    <t>Wednesday</t>
  </si>
  <si>
    <t>Tips</t>
  </si>
  <si>
    <t>Date</t>
  </si>
  <si>
    <t>Saturday</t>
  </si>
  <si>
    <t>Sunday</t>
  </si>
  <si>
    <t>Monday</t>
  </si>
  <si>
    <t>Month</t>
  </si>
  <si>
    <t>June</t>
  </si>
  <si>
    <t>July</t>
  </si>
  <si>
    <t>Thursday</t>
  </si>
  <si>
    <t>Friday</t>
  </si>
  <si>
    <t>Barista</t>
  </si>
  <si>
    <t>August</t>
  </si>
  <si>
    <t>September</t>
  </si>
  <si>
    <t>October</t>
  </si>
  <si>
    <t>November</t>
  </si>
  <si>
    <t>December</t>
  </si>
  <si>
    <t>Time Input</t>
  </si>
  <si>
    <t>Meeting</t>
  </si>
  <si>
    <t>Shift</t>
  </si>
  <si>
    <t>Open</t>
  </si>
  <si>
    <t>Close</t>
  </si>
  <si>
    <t>Mid</t>
  </si>
  <si>
    <t xml:space="preserve">Barista </t>
  </si>
  <si>
    <t>Partner</t>
  </si>
  <si>
    <t>Baker</t>
  </si>
  <si>
    <t>Baker 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</si>
</sst>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4" formatCode="_(&quot;$&quot;* #,##0.00_);_(&quot;$&quot;* \(#,##0.00\);_(&quot;$&quot;* &quot;-&quot;??_);_(@_)"/>
    <numFmt numFmtId="164" formatCode="&quot;$&quot;#,##0.00"/>
    <numFmt numFmtId="165" formatCode="mmmm\ d"/>
  </numFmts>
  <fonts count="44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8"/>
      <color theme="3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B050"/>
      <name val="Calibri"/>
      <family val="2"/>
      <scheme val="minor"/>
    </font>
    <font>
      <b/>
      <sz val="18"/>
      <color theme="1"/>
      <name val="Calibri Light"/>
      <family val="2"/>
      <scheme val="major"/>
    </font>
    <font>
      <b/>
      <sz val="15"/>
      <color theme="1"/>
      <name val="Calibri"/>
      <family val="2"/>
      <scheme val="minor"/>
    </font>
    <font>
      <b/>
      <sz val="12"/>
      <color rgb="FF00B050"/>
      <name val="Calibri"/>
      <family val="2"/>
      <scheme val="minor"/>
    </font>
    <font>
      <sz val="16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name val="Calibri"/>
      <family val="2"/>
    </font>
    <font>
      <b/>
      <sz val="10"/>
      <color theme="1"/>
      <name val="Calibri"/>
      <family val="2"/>
      <scheme val="minor"/>
    </font>
    <font>
      <u/>
      <sz val="10"/>
      <color rgb="FF0000FF"/>
      <name val="Calibri"/>
      <family val="2"/>
    </font>
    <font>
      <u/>
      <sz val="10"/>
      <color theme="1"/>
      <name val="Calibri"/>
      <family val="2"/>
    </font>
    <font>
      <u/>
      <sz val="10"/>
      <color rgb="FF0563C1"/>
      <name val="Calibri"/>
      <family val="2"/>
    </font>
    <font>
      <sz val="10"/>
      <color rgb="FF000000"/>
      <name val="Docs-Calibri"/>
    </font>
    <font>
      <sz val="11"/>
      <color rgb="FFA0A0A0"/>
      <name val="Lora"/>
    </font>
    <font>
      <u/>
      <sz val="10"/>
      <color rgb="FF1155CC"/>
      <name val="Calibri"/>
      <family val="2"/>
    </font>
    <font>
      <sz val="10"/>
      <color rgb="FF000000"/>
      <name val="Calibri"/>
      <family val="2"/>
    </font>
    <font>
      <sz val="12"/>
      <color rgb="FF007882"/>
      <name val="TruliaSans"/>
    </font>
    <font>
      <sz val="12"/>
      <color rgb="FF00454B"/>
      <name val="TruliaSans"/>
    </font>
    <font>
      <u/>
      <sz val="10"/>
      <color rgb="FF1155CC"/>
      <name val="Calibri"/>
      <family val="2"/>
      <scheme val="minor"/>
    </font>
    <font>
      <sz val="12"/>
      <color theme="1"/>
      <name val="Calibri"/>
      <family val="2"/>
    </font>
    <font>
      <b/>
      <sz val="12"/>
      <color theme="1"/>
      <name val="Calibri"/>
      <family val="2"/>
    </font>
    <font>
      <sz val="16"/>
      <color theme="1"/>
      <name val="Calibri"/>
      <family val="2"/>
    </font>
    <font>
      <b/>
      <sz val="18"/>
      <color theme="1"/>
      <name val="Calibri"/>
      <family val="2"/>
    </font>
    <font>
      <b/>
      <sz val="11"/>
      <color rgb="FF44546A"/>
      <name val="Calibri"/>
      <family val="2"/>
    </font>
    <font>
      <sz val="9"/>
      <color theme="1"/>
      <name val="Calibri"/>
      <family val="2"/>
    </font>
    <font>
      <b/>
      <sz val="9"/>
      <color rgb="FF44546A"/>
      <name val="Calibri"/>
      <family val="2"/>
    </font>
    <font>
      <b/>
      <sz val="9"/>
      <color theme="1"/>
      <name val="Calibri"/>
      <family val="2"/>
    </font>
    <font>
      <b/>
      <sz val="9"/>
      <color rgb="FF00B050"/>
      <name val="Calibri"/>
      <family val="2"/>
    </font>
    <font>
      <sz val="9"/>
      <color rgb="FF00B050"/>
      <name val="Calibri"/>
      <family val="2"/>
    </font>
    <font>
      <sz val="9"/>
      <color rgb="FFFF0000"/>
      <name val="Calibri"/>
      <family val="2"/>
    </font>
    <font>
      <b/>
      <sz val="9"/>
      <color theme="1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</fonts>
  <fills count="2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/>
        <bgColor theme="0"/>
      </patternFill>
    </fill>
    <fill>
      <patternFill patternType="solid">
        <fgColor rgb="FFD9EAD3"/>
        <bgColor rgb="FFD9EAD3"/>
      </patternFill>
    </fill>
    <fill>
      <patternFill patternType="solid">
        <fgColor rgb="FFFFF2CC"/>
        <bgColor rgb="FFFFF2CC"/>
      </patternFill>
    </fill>
    <fill>
      <patternFill patternType="solid">
        <fgColor rgb="FFF4CCCC"/>
        <bgColor rgb="FFF4CCCC"/>
      </patternFill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C9DAF8"/>
        <bgColor rgb="FFC9DAF8"/>
      </patternFill>
    </fill>
    <fill>
      <patternFill patternType="solid">
        <fgColor rgb="FFFF0000"/>
        <bgColor rgb="FFFF0000"/>
      </patternFill>
    </fill>
    <fill>
      <patternFill patternType="solid">
        <fgColor rgb="FF00B0F0"/>
        <bgColor rgb="FF00B0F0"/>
      </patternFill>
    </fill>
    <fill>
      <patternFill patternType="solid">
        <fgColor theme="9"/>
        <bgColor theme="9"/>
      </patternFill>
    </fill>
    <fill>
      <patternFill patternType="solid">
        <fgColor rgb="FFFFFF00"/>
        <bgColor rgb="FFFFFF00"/>
      </patternFill>
    </fill>
    <fill>
      <patternFill patternType="solid">
        <fgColor theme="8"/>
        <bgColor theme="8"/>
      </patternFill>
    </fill>
    <fill>
      <patternFill patternType="solid">
        <fgColor rgb="FFFF6F6F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0000"/>
        <bgColor indexed="64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ck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ck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ck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ck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ck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/>
      <top/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ck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 style="thin">
        <color rgb="FF000000"/>
      </right>
      <top style="thick">
        <color rgb="FF000000"/>
      </top>
      <bottom style="thin">
        <color rgb="FF000000"/>
      </bottom>
      <diagonal/>
    </border>
    <border>
      <left/>
      <right/>
      <top/>
      <bottom style="medium">
        <color theme="4" tint="0.39997558519241921"/>
      </bottom>
      <diagonal/>
    </border>
    <border>
      <left style="medium">
        <color indexed="64"/>
      </left>
      <right/>
      <top style="medium">
        <color indexed="64"/>
      </top>
      <bottom style="medium">
        <color theme="4" tint="0.39997558519241921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8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0" applyNumberFormat="0" applyFill="0" applyBorder="0" applyAlignment="0" applyProtection="0"/>
    <xf numFmtId="0" fontId="14" fillId="0" borderId="0"/>
    <xf numFmtId="0" fontId="4" fillId="0" borderId="32" applyNumberFormat="0" applyFill="0" applyAlignment="0" applyProtection="0"/>
    <xf numFmtId="0" fontId="42" fillId="0" borderId="0" applyNumberFormat="0" applyFill="0" applyBorder="0" applyAlignment="0" applyProtection="0"/>
  </cellStyleXfs>
  <cellXfs count="155">
    <xf numFmtId="0" fontId="0" fillId="0" borderId="0" xfId="0"/>
    <xf numFmtId="0" fontId="4" fillId="0" borderId="0" xfId="4"/>
    <xf numFmtId="44" fontId="0" fillId="0" borderId="0" xfId="1" applyFont="1"/>
    <xf numFmtId="44" fontId="0" fillId="0" borderId="0" xfId="0" applyNumberFormat="1"/>
    <xf numFmtId="44" fontId="7" fillId="0" borderId="0" xfId="0" applyNumberFormat="1" applyFont="1"/>
    <xf numFmtId="0" fontId="0" fillId="0" borderId="4" xfId="0" applyBorder="1"/>
    <xf numFmtId="44" fontId="0" fillId="0" borderId="5" xfId="1" applyFont="1" applyBorder="1"/>
    <xf numFmtId="0" fontId="0" fillId="2" borderId="4" xfId="0" applyFill="1" applyBorder="1"/>
    <xf numFmtId="44" fontId="0" fillId="0" borderId="5" xfId="1" applyFont="1" applyFill="1" applyBorder="1"/>
    <xf numFmtId="0" fontId="0" fillId="0" borderId="4" xfId="0" applyBorder="1" applyAlignment="1">
      <alignment wrapText="1"/>
    </xf>
    <xf numFmtId="0" fontId="6" fillId="0" borderId="6" xfId="4" applyFont="1" applyBorder="1"/>
    <xf numFmtId="44" fontId="0" fillId="0" borderId="7" xfId="1" applyFont="1" applyBorder="1"/>
    <xf numFmtId="0" fontId="0" fillId="0" borderId="6" xfId="0" applyBorder="1" applyAlignment="1">
      <alignment wrapText="1"/>
    </xf>
    <xf numFmtId="44" fontId="1" fillId="0" borderId="7" xfId="1" applyFont="1" applyBorder="1"/>
    <xf numFmtId="44" fontId="5" fillId="0" borderId="7" xfId="1" applyFont="1" applyBorder="1"/>
    <xf numFmtId="44" fontId="8" fillId="0" borderId="7" xfId="1" applyFont="1" applyFill="1" applyBorder="1"/>
    <xf numFmtId="0" fontId="9" fillId="4" borderId="2" xfId="2" applyFont="1" applyFill="1" applyBorder="1"/>
    <xf numFmtId="0" fontId="10" fillId="4" borderId="3" xfId="3" applyFont="1" applyFill="1" applyBorder="1"/>
    <xf numFmtId="0" fontId="10" fillId="4" borderId="3" xfId="3" applyNumberFormat="1" applyFont="1" applyFill="1" applyBorder="1"/>
    <xf numFmtId="0" fontId="9" fillId="5" borderId="2" xfId="2" applyFont="1" applyFill="1" applyBorder="1" applyAlignment="1">
      <alignment horizontal="left" vertical="center"/>
    </xf>
    <xf numFmtId="0" fontId="10" fillId="5" borderId="3" xfId="3" applyFont="1" applyFill="1" applyBorder="1" applyAlignment="1">
      <alignment horizontal="center" wrapText="1"/>
    </xf>
    <xf numFmtId="0" fontId="11" fillId="0" borderId="0" xfId="0" applyFont="1"/>
    <xf numFmtId="44" fontId="7" fillId="0" borderId="5" xfId="1" applyFont="1" applyFill="1" applyBorder="1"/>
    <xf numFmtId="44" fontId="0" fillId="2" borderId="5" xfId="1" applyFont="1" applyFill="1" applyBorder="1" applyProtection="1">
      <protection locked="0"/>
    </xf>
    <xf numFmtId="44" fontId="0" fillId="0" borderId="0" xfId="0" applyNumberFormat="1" applyProtection="1">
      <protection locked="0"/>
    </xf>
    <xf numFmtId="44" fontId="0" fillId="2" borderId="5" xfId="1" applyFont="1" applyFill="1" applyBorder="1"/>
    <xf numFmtId="0" fontId="13" fillId="0" borderId="0" xfId="0" applyFont="1"/>
    <xf numFmtId="44" fontId="0" fillId="0" borderId="5" xfId="1" applyFont="1" applyFill="1" applyBorder="1" applyProtection="1">
      <protection locked="0"/>
    </xf>
    <xf numFmtId="0" fontId="14" fillId="0" borderId="0" xfId="5"/>
    <xf numFmtId="164" fontId="15" fillId="0" borderId="0" xfId="5" applyNumberFormat="1" applyFont="1"/>
    <xf numFmtId="0" fontId="15" fillId="6" borderId="0" xfId="5" applyFont="1" applyFill="1"/>
    <xf numFmtId="0" fontId="15" fillId="0" borderId="0" xfId="5" applyFont="1" applyAlignment="1">
      <alignment wrapText="1"/>
    </xf>
    <xf numFmtId="0" fontId="15" fillId="0" borderId="15" xfId="5" applyFont="1" applyBorder="1"/>
    <xf numFmtId="164" fontId="15" fillId="0" borderId="15" xfId="5" applyNumberFormat="1" applyFont="1" applyBorder="1"/>
    <xf numFmtId="0" fontId="15" fillId="6" borderId="15" xfId="5" applyFont="1" applyFill="1" applyBorder="1"/>
    <xf numFmtId="0" fontId="17" fillId="6" borderId="0" xfId="5" applyFont="1" applyFill="1"/>
    <xf numFmtId="164" fontId="17" fillId="0" borderId="0" xfId="5" applyNumberFormat="1" applyFont="1" applyAlignment="1">
      <alignment wrapText="1"/>
    </xf>
    <xf numFmtId="164" fontId="15" fillId="0" borderId="15" xfId="5" applyNumberFormat="1" applyFont="1" applyBorder="1" applyAlignment="1">
      <alignment wrapText="1"/>
    </xf>
    <xf numFmtId="0" fontId="18" fillId="0" borderId="15" xfId="5" applyFont="1" applyBorder="1"/>
    <xf numFmtId="165" fontId="15" fillId="7" borderId="15" xfId="5" applyNumberFormat="1" applyFont="1" applyFill="1" applyBorder="1"/>
    <xf numFmtId="164" fontId="15" fillId="8" borderId="15" xfId="5" applyNumberFormat="1" applyFont="1" applyFill="1" applyBorder="1"/>
    <xf numFmtId="0" fontId="15" fillId="8" borderId="15" xfId="5" applyFont="1" applyFill="1" applyBorder="1"/>
    <xf numFmtId="164" fontId="15" fillId="9" borderId="15" xfId="5" applyNumberFormat="1" applyFont="1" applyFill="1" applyBorder="1"/>
    <xf numFmtId="0" fontId="15" fillId="9" borderId="15" xfId="5" applyFont="1" applyFill="1" applyBorder="1"/>
    <xf numFmtId="164" fontId="15" fillId="7" borderId="15" xfId="5" applyNumberFormat="1" applyFont="1" applyFill="1" applyBorder="1"/>
    <xf numFmtId="0" fontId="18" fillId="0" borderId="15" xfId="5" applyFont="1" applyBorder="1" applyAlignment="1">
      <alignment wrapText="1"/>
    </xf>
    <xf numFmtId="0" fontId="19" fillId="8" borderId="15" xfId="5" applyFont="1" applyFill="1" applyBorder="1" applyAlignment="1">
      <alignment horizontal="left" wrapText="1"/>
    </xf>
    <xf numFmtId="0" fontId="20" fillId="10" borderId="15" xfId="5" applyFont="1" applyFill="1" applyBorder="1" applyAlignment="1">
      <alignment horizontal="left" wrapText="1"/>
    </xf>
    <xf numFmtId="0" fontId="15" fillId="0" borderId="15" xfId="5" applyFont="1" applyBorder="1" applyAlignment="1">
      <alignment wrapText="1"/>
    </xf>
    <xf numFmtId="0" fontId="21" fillId="8" borderId="15" xfId="5" applyFont="1" applyFill="1" applyBorder="1" applyAlignment="1">
      <alignment horizontal="left"/>
    </xf>
    <xf numFmtId="0" fontId="22" fillId="10" borderId="0" xfId="5" applyFont="1" applyFill="1"/>
    <xf numFmtId="0" fontId="20" fillId="0" borderId="15" xfId="5" applyFont="1" applyBorder="1"/>
    <xf numFmtId="0" fontId="15" fillId="0" borderId="16" xfId="5" applyFont="1" applyBorder="1"/>
    <xf numFmtId="0" fontId="15" fillId="0" borderId="17" xfId="5" applyFont="1" applyBorder="1"/>
    <xf numFmtId="0" fontId="23" fillId="0" borderId="15" xfId="5" applyFont="1" applyBorder="1"/>
    <xf numFmtId="0" fontId="18" fillId="0" borderId="17" xfId="5" applyFont="1" applyBorder="1" applyAlignment="1">
      <alignment wrapText="1"/>
    </xf>
    <xf numFmtId="0" fontId="15" fillId="6" borderId="17" xfId="5" applyFont="1" applyFill="1" applyBorder="1"/>
    <xf numFmtId="164" fontId="15" fillId="9" borderId="17" xfId="5" applyNumberFormat="1" applyFont="1" applyFill="1" applyBorder="1"/>
    <xf numFmtId="0" fontId="24" fillId="10" borderId="0" xfId="5" applyFont="1" applyFill="1" applyAlignment="1">
      <alignment horizontal="left"/>
    </xf>
    <xf numFmtId="0" fontId="15" fillId="11" borderId="15" xfId="5" applyFont="1" applyFill="1" applyBorder="1" applyAlignment="1">
      <alignment wrapText="1"/>
    </xf>
    <xf numFmtId="0" fontId="15" fillId="7" borderId="15" xfId="5" applyFont="1" applyFill="1" applyBorder="1" applyAlignment="1">
      <alignment wrapText="1"/>
    </xf>
    <xf numFmtId="0" fontId="15" fillId="7" borderId="15" xfId="5" applyFont="1" applyFill="1" applyBorder="1"/>
    <xf numFmtId="0" fontId="15" fillId="12" borderId="15" xfId="5" applyFont="1" applyFill="1" applyBorder="1"/>
    <xf numFmtId="0" fontId="15" fillId="13" borderId="15" xfId="5" applyFont="1" applyFill="1" applyBorder="1"/>
    <xf numFmtId="0" fontId="15" fillId="0" borderId="0" xfId="5" applyFont="1"/>
    <xf numFmtId="3" fontId="15" fillId="0" borderId="15" xfId="5" applyNumberFormat="1" applyFont="1" applyBorder="1"/>
    <xf numFmtId="0" fontId="15" fillId="12" borderId="15" xfId="5" applyFont="1" applyFill="1" applyBorder="1" applyAlignment="1">
      <alignment wrapText="1"/>
    </xf>
    <xf numFmtId="0" fontId="25" fillId="10" borderId="16" xfId="5" applyFont="1" applyFill="1" applyBorder="1"/>
    <xf numFmtId="0" fontId="15" fillId="9" borderId="15" xfId="5" applyFont="1" applyFill="1" applyBorder="1" applyAlignment="1">
      <alignment wrapText="1"/>
    </xf>
    <xf numFmtId="0" fontId="26" fillId="10" borderId="16" xfId="5" applyFont="1" applyFill="1" applyBorder="1"/>
    <xf numFmtId="0" fontId="27" fillId="0" borderId="15" xfId="5" applyFont="1" applyBorder="1"/>
    <xf numFmtId="0" fontId="15" fillId="12" borderId="15" xfId="5" applyFont="1" applyFill="1" applyBorder="1" applyAlignment="1">
      <alignment horizontal="center"/>
    </xf>
    <xf numFmtId="0" fontId="15" fillId="6" borderId="15" xfId="5" applyFont="1" applyFill="1" applyBorder="1" applyAlignment="1">
      <alignment horizontal="center"/>
    </xf>
    <xf numFmtId="44" fontId="28" fillId="0" borderId="0" xfId="5" applyNumberFormat="1" applyFont="1"/>
    <xf numFmtId="44" fontId="29" fillId="0" borderId="0" xfId="5" applyNumberFormat="1" applyFont="1"/>
    <xf numFmtId="0" fontId="31" fillId="15" borderId="18" xfId="5" applyFont="1" applyFill="1" applyBorder="1" applyAlignment="1">
      <alignment horizontal="left" vertical="center"/>
    </xf>
    <xf numFmtId="0" fontId="32" fillId="0" borderId="0" xfId="5" applyFont="1"/>
    <xf numFmtId="0" fontId="13" fillId="0" borderId="0" xfId="5" applyFont="1"/>
    <xf numFmtId="44" fontId="33" fillId="0" borderId="19" xfId="5" applyNumberFormat="1" applyFont="1" applyBorder="1"/>
    <xf numFmtId="44" fontId="33" fillId="0" borderId="20" xfId="5" applyNumberFormat="1" applyFont="1" applyBorder="1"/>
    <xf numFmtId="0" fontId="34" fillId="0" borderId="21" xfId="5" applyFont="1" applyBorder="1"/>
    <xf numFmtId="44" fontId="33" fillId="0" borderId="15" xfId="5" applyNumberFormat="1" applyFont="1" applyBorder="1"/>
    <xf numFmtId="44" fontId="33" fillId="0" borderId="22" xfId="5" applyNumberFormat="1" applyFont="1" applyBorder="1"/>
    <xf numFmtId="0" fontId="33" fillId="0" borderId="23" xfId="5" applyFont="1" applyBorder="1"/>
    <xf numFmtId="44" fontId="33" fillId="0" borderId="24" xfId="5" applyNumberFormat="1" applyFont="1" applyBorder="1"/>
    <xf numFmtId="44" fontId="33" fillId="0" borderId="8" xfId="5" applyNumberFormat="1" applyFont="1" applyBorder="1"/>
    <xf numFmtId="0" fontId="33" fillId="0" borderId="25" xfId="5" applyFont="1" applyBorder="1" applyAlignment="1">
      <alignment wrapText="1"/>
    </xf>
    <xf numFmtId="0" fontId="28" fillId="0" borderId="26" xfId="5" applyFont="1" applyBorder="1"/>
    <xf numFmtId="0" fontId="33" fillId="0" borderId="26" xfId="5" applyFont="1" applyBorder="1"/>
    <xf numFmtId="44" fontId="33" fillId="0" borderId="27" xfId="5" applyNumberFormat="1" applyFont="1" applyBorder="1"/>
    <xf numFmtId="44" fontId="33" fillId="0" borderId="28" xfId="5" applyNumberFormat="1" applyFont="1" applyBorder="1"/>
    <xf numFmtId="0" fontId="35" fillId="0" borderId="29" xfId="5" applyFont="1" applyBorder="1"/>
    <xf numFmtId="0" fontId="28" fillId="0" borderId="0" xfId="5" applyFont="1"/>
    <xf numFmtId="44" fontId="33" fillId="0" borderId="0" xfId="5" applyNumberFormat="1" applyFont="1"/>
    <xf numFmtId="44" fontId="35" fillId="0" borderId="22" xfId="5" applyNumberFormat="1" applyFont="1" applyBorder="1"/>
    <xf numFmtId="44" fontId="33" fillId="16" borderId="22" xfId="5" applyNumberFormat="1" applyFont="1" applyFill="1" applyBorder="1"/>
    <xf numFmtId="0" fontId="35" fillId="15" borderId="30" xfId="5" applyFont="1" applyFill="1" applyBorder="1" applyAlignment="1">
      <alignment horizontal="center" wrapText="1"/>
    </xf>
    <xf numFmtId="0" fontId="35" fillId="15" borderId="31" xfId="5" applyFont="1" applyFill="1" applyBorder="1" applyAlignment="1">
      <alignment horizontal="center" wrapText="1"/>
    </xf>
    <xf numFmtId="0" fontId="35" fillId="15" borderId="18" xfId="5" applyFont="1" applyFill="1" applyBorder="1" applyAlignment="1">
      <alignment horizontal="left" vertical="center"/>
    </xf>
    <xf numFmtId="0" fontId="33" fillId="0" borderId="0" xfId="5" applyFont="1"/>
    <xf numFmtId="0" fontId="36" fillId="0" borderId="0" xfId="5" applyFont="1"/>
    <xf numFmtId="44" fontId="37" fillId="0" borderId="19" xfId="5" applyNumberFormat="1" applyFont="1" applyBorder="1"/>
    <xf numFmtId="44" fontId="38" fillId="0" borderId="19" xfId="5" applyNumberFormat="1" applyFont="1" applyBorder="1"/>
    <xf numFmtId="0" fontId="33" fillId="0" borderId="21" xfId="5" applyFont="1" applyBorder="1" applyAlignment="1">
      <alignment wrapText="1"/>
    </xf>
    <xf numFmtId="0" fontId="35" fillId="17" borderId="30" xfId="5" applyFont="1" applyFill="1" applyBorder="1"/>
    <xf numFmtId="0" fontId="35" fillId="17" borderId="31" xfId="5" applyFont="1" applyFill="1" applyBorder="1"/>
    <xf numFmtId="0" fontId="35" fillId="17" borderId="18" xfId="5" applyFont="1" applyFill="1" applyBorder="1"/>
    <xf numFmtId="0" fontId="30" fillId="14" borderId="0" xfId="5" applyFont="1" applyFill="1"/>
    <xf numFmtId="0" fontId="7" fillId="0" borderId="0" xfId="0" applyFont="1"/>
    <xf numFmtId="44" fontId="7" fillId="0" borderId="5" xfId="1" applyFont="1" applyBorder="1"/>
    <xf numFmtId="44" fontId="7" fillId="18" borderId="0" xfId="0" applyNumberFormat="1" applyFont="1" applyFill="1"/>
    <xf numFmtId="44" fontId="35" fillId="18" borderId="0" xfId="5" applyNumberFormat="1" applyFont="1" applyFill="1"/>
    <xf numFmtId="0" fontId="4" fillId="0" borderId="33" xfId="6" applyBorder="1"/>
    <xf numFmtId="0" fontId="4" fillId="0" borderId="34" xfId="4" applyBorder="1"/>
    <xf numFmtId="0" fontId="4" fillId="0" borderId="35" xfId="4" applyBorder="1"/>
    <xf numFmtId="0" fontId="4" fillId="0" borderId="36" xfId="4" applyBorder="1"/>
    <xf numFmtId="0" fontId="0" fillId="0" borderId="37" xfId="0" applyBorder="1"/>
    <xf numFmtId="0" fontId="0" fillId="0" borderId="38" xfId="0" applyBorder="1"/>
    <xf numFmtId="44" fontId="0" fillId="0" borderId="0" xfId="1" applyFont="1" applyBorder="1"/>
    <xf numFmtId="44" fontId="0" fillId="0" borderId="0" xfId="1" applyFont="1" applyFill="1" applyBorder="1"/>
    <xf numFmtId="44" fontId="0" fillId="0" borderId="37" xfId="1" applyFont="1" applyBorder="1"/>
    <xf numFmtId="44" fontId="0" fillId="0" borderId="39" xfId="1" applyFont="1" applyBorder="1"/>
    <xf numFmtId="44" fontId="0" fillId="0" borderId="40" xfId="1" applyFont="1" applyBorder="1"/>
    <xf numFmtId="44" fontId="41" fillId="0" borderId="42" xfId="1" applyFont="1" applyBorder="1"/>
    <xf numFmtId="2" fontId="0" fillId="0" borderId="0" xfId="1" applyNumberFormat="1" applyFont="1"/>
    <xf numFmtId="0" fontId="0" fillId="19" borderId="43" xfId="0" applyFill="1" applyBorder="1" applyAlignment="1">
      <alignment wrapText="1"/>
    </xf>
    <xf numFmtId="44" fontId="0" fillId="19" borderId="44" xfId="0" applyNumberFormat="1" applyFill="1" applyBorder="1"/>
    <xf numFmtId="0" fontId="0" fillId="20" borderId="43" xfId="0" applyFill="1" applyBorder="1" applyAlignment="1">
      <alignment wrapText="1"/>
    </xf>
    <xf numFmtId="44" fontId="0" fillId="20" borderId="44" xfId="0" applyNumberFormat="1" applyFill="1" applyBorder="1"/>
    <xf numFmtId="0" fontId="0" fillId="18" borderId="41" xfId="0" applyFill="1" applyBorder="1" applyAlignment="1">
      <alignment wrapText="1"/>
    </xf>
    <xf numFmtId="44" fontId="7" fillId="18" borderId="42" xfId="0" applyNumberFormat="1" applyFont="1" applyFill="1" applyBorder="1"/>
    <xf numFmtId="0" fontId="0" fillId="0" borderId="35" xfId="0" applyBorder="1" applyAlignment="1">
      <alignment wrapText="1"/>
    </xf>
    <xf numFmtId="0" fontId="0" fillId="21" borderId="43" xfId="0" applyFill="1" applyBorder="1" applyAlignment="1">
      <alignment wrapText="1"/>
    </xf>
    <xf numFmtId="44" fontId="0" fillId="21" borderId="44" xfId="0" applyNumberFormat="1" applyFill="1" applyBorder="1"/>
    <xf numFmtId="0" fontId="4" fillId="0" borderId="0" xfId="4" applyFill="1" applyBorder="1"/>
    <xf numFmtId="0" fontId="42" fillId="0" borderId="0" xfId="7"/>
    <xf numFmtId="0" fontId="39" fillId="0" borderId="0" xfId="5" applyFont="1"/>
    <xf numFmtId="44" fontId="13" fillId="0" borderId="0" xfId="5" applyNumberFormat="1" applyFont="1"/>
    <xf numFmtId="0" fontId="33" fillId="16" borderId="23" xfId="5" applyFont="1" applyFill="1" applyBorder="1" applyAlignment="1">
      <alignment wrapText="1"/>
    </xf>
    <xf numFmtId="44" fontId="13" fillId="0" borderId="0" xfId="1" applyFont="1"/>
    <xf numFmtId="44" fontId="0" fillId="22" borderId="0" xfId="1" applyFont="1" applyFill="1"/>
    <xf numFmtId="14" fontId="0" fillId="0" borderId="0" xfId="0" applyNumberFormat="1"/>
    <xf numFmtId="16" fontId="0" fillId="0" borderId="0" xfId="0" applyNumberFormat="1"/>
    <xf numFmtId="2" fontId="0" fillId="0" borderId="0" xfId="0" applyNumberFormat="1"/>
    <xf numFmtId="0" fontId="12" fillId="3" borderId="0" xfId="0" applyFont="1" applyFill="1" applyAlignment="1">
      <alignment horizontal="center"/>
    </xf>
    <xf numFmtId="164" fontId="7" fillId="0" borderId="14" xfId="5" applyNumberFormat="1" applyFont="1" applyBorder="1" applyAlignment="1">
      <alignment horizontal="center" vertical="center"/>
    </xf>
    <xf numFmtId="0" fontId="16" fillId="0" borderId="11" xfId="5" applyFont="1" applyBorder="1"/>
    <xf numFmtId="0" fontId="16" fillId="0" borderId="13" xfId="5" applyFont="1" applyBorder="1"/>
    <xf numFmtId="0" fontId="16" fillId="0" borderId="8" xfId="5" applyFont="1" applyBorder="1"/>
    <xf numFmtId="164" fontId="15" fillId="9" borderId="12" xfId="5" applyNumberFormat="1" applyFont="1" applyFill="1" applyBorder="1"/>
    <xf numFmtId="164" fontId="15" fillId="8" borderId="0" xfId="5" applyNumberFormat="1" applyFont="1" applyFill="1"/>
    <xf numFmtId="0" fontId="16" fillId="0" borderId="10" xfId="5" applyFont="1" applyBorder="1"/>
    <xf numFmtId="164" fontId="15" fillId="7" borderId="9" xfId="5" applyNumberFormat="1" applyFont="1" applyFill="1" applyBorder="1"/>
    <xf numFmtId="0" fontId="39" fillId="0" borderId="0" xfId="5" applyFont="1"/>
    <xf numFmtId="0" fontId="40" fillId="0" borderId="0" xfId="5" applyFont="1"/>
  </cellXfs>
  <cellStyles count="8">
    <cellStyle name="Currency" xfId="1" builtinId="4"/>
    <cellStyle name="Heading 1" xfId="3" builtinId="16"/>
    <cellStyle name="Heading 3" xfId="6" builtinId="18"/>
    <cellStyle name="Heading 4" xfId="4" builtinId="19"/>
    <cellStyle name="Hyperlink" xfId="7" builtinId="8"/>
    <cellStyle name="Normal" xfId="0" builtinId="0"/>
    <cellStyle name="Normal 2" xfId="5" xr:uid="{159A6A21-D316-A348-BC43-3799AF59B93A}"/>
    <cellStyle name="Title" xfId="2" builtinId="15"/>
  </cellStyles>
  <dxfs count="5"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2"/>
        <color theme="1"/>
        <name val="Calibri"/>
        <family val="2"/>
        <scheme val="minor"/>
      </font>
    </dxf>
  </dxfs>
  <tableStyles count="0" defaultTableStyle="TableStyleMedium2" defaultPivotStyle="PivotStyleLight16"/>
  <colors>
    <mruColors>
      <color rgb="FFFF6F6F"/>
      <color rgb="FFFF574A"/>
      <color rgb="FFFF442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26098DA6-57BC-E041-87B8-E4810D0A5733}" name="Table2" displayName="Table2" ref="A1:K1048576" totalsRowShown="0" dataDxfId="4" dataCellStyle="Currency">
  <autoFilter ref="A1:K1048576" xr:uid="{26098DA6-57BC-E041-87B8-E4810D0A5733}"/>
  <tableColumns count="11">
    <tableColumn id="1" xr3:uid="{2F8ED157-1FF3-FC45-B2EC-5B8AB0B9743F}" name="Role"/>
    <tableColumn id="2" xr3:uid="{412C5823-3C1A-5E43-80CC-E8D6FA6FE7C4}" name="Month"/>
    <tableColumn id="3" xr3:uid="{B394EB15-7FAB-DC44-B609-32A799B321FF}" name="Date"/>
    <tableColumn id="4" xr3:uid="{19C375EE-A58E-6C4F-A4E2-3DA4AA7B346E}" name="Day"/>
    <tableColumn id="10" xr3:uid="{8638053F-67D0-7049-9C23-41D13B598DF9}" name="Shift"/>
    <tableColumn id="5" xr3:uid="{25DAD5B8-0D99-0247-B900-E77BE0CBD06E}" name="Time Input"/>
    <tableColumn id="6" xr3:uid="{554F7550-FFC7-1D4A-AA07-889CA8DDC985}" name="Time"/>
    <tableColumn id="7" xr3:uid="{A3F51221-372E-934A-8536-2B729200172D}" name="Rate" dataDxfId="3" dataCellStyle="Currency"/>
    <tableColumn id="8" xr3:uid="{41AB6B7C-A6DB-F944-90C4-9C8C5244482E}" name="Tips" dataDxfId="2" dataCellStyle="Currency"/>
    <tableColumn id="12" xr3:uid="{1205CFB8-A30F-3241-B1B4-385453BE058D}" name="Total" dataDxfId="1" dataCellStyle="Currency"/>
    <tableColumn id="13" xr3:uid="{633E8A8F-D33B-E042-BDAF-23341F1DD0D9}" name="Partner" dataDxfId="0" dataCellStyle="Currency"/>
  </tableColumns>
  <tableStyleInfo name="TableStyleMedium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trulia.com/p/nc/carrboro/105-colson-st-carrboro-nc-27510--1097083182?share_from=copylink" TargetMode="External"/><Relationship Id="rId13" Type="http://schemas.openxmlformats.org/officeDocument/2006/relationships/hyperlink" Target="https://www.zillow.com/homedetails/1109-Nova-St-Durham-NC-27701/2077138971_zpid/" TargetMode="External"/><Relationship Id="rId18" Type="http://schemas.openxmlformats.org/officeDocument/2006/relationships/hyperlink" Target="https://www.trulia.com/p/nc/durham/10-newgate-ct-durham-nc-27713--2024986867" TargetMode="External"/><Relationship Id="rId3" Type="http://schemas.openxmlformats.org/officeDocument/2006/relationships/hyperlink" Target="https://www.trulia.com/p/nc/carrboro/201-brewer-ln-carrboro-nc-27510--2024413791" TargetMode="External"/><Relationship Id="rId21" Type="http://schemas.openxmlformats.org/officeDocument/2006/relationships/comments" Target="../comments1.xml"/><Relationship Id="rId7" Type="http://schemas.openxmlformats.org/officeDocument/2006/relationships/hyperlink" Target="https://www.trulia.com/p/nc/carrboro/111-bert-st-carrboro-nc-27510--2365916342?ecampaign=eml%7Ctrs%7Ccon_rlt_post_lead_agent_rent_fr%7Ccon_rlt_post_lead_agent_rent_fr&amp;eurl=www.trulia.com/p/nc/carrboro/111-bert-st-carrboro-nc-27510--2365916342&amp;guid=dbb8c745b8bf7441aa5e260bfe4d7e411650321450469" TargetMode="External"/><Relationship Id="rId12" Type="http://schemas.openxmlformats.org/officeDocument/2006/relationships/hyperlink" Target="https://www.zillow.com/homedetails/1100-Freeport-Dr-Durham-NC-27703/337435696_zpid/" TargetMode="External"/><Relationship Id="rId17" Type="http://schemas.openxmlformats.org/officeDocument/2006/relationships/hyperlink" Target="https://www.trulia.com/p/nc/durham/5407-mccormick-rd-durham-nc-27713--1008989178" TargetMode="External"/><Relationship Id="rId2" Type="http://schemas.openxmlformats.org/officeDocument/2006/relationships/hyperlink" Target="https://www.trulia.com/p/nc/carrboro/112-s-peak-dr-carrboro-nc-27510--2091043838" TargetMode="External"/><Relationship Id="rId16" Type="http://schemas.openxmlformats.org/officeDocument/2006/relationships/hyperlink" Target="https://www.trulia.com/p/nc/durham/119-monterey-ln-durham-nc-27713--1097397231" TargetMode="External"/><Relationship Id="rId20" Type="http://schemas.openxmlformats.org/officeDocument/2006/relationships/vmlDrawing" Target="../drawings/vmlDrawing1.vml"/><Relationship Id="rId1" Type="http://schemas.openxmlformats.org/officeDocument/2006/relationships/hyperlink" Target="https://www.trulia.com/p/nc/carrboro/281-sweet-bay-pl-carrboro-nc-27510--1004571415" TargetMode="External"/><Relationship Id="rId6" Type="http://schemas.openxmlformats.org/officeDocument/2006/relationships/hyperlink" Target="https://www.zillow.com/homedetails/2117-N-Lakeshore-Dr-Chapel-Hill-NC-27514/50050352_zpid/" TargetMode="External"/><Relationship Id="rId11" Type="http://schemas.openxmlformats.org/officeDocument/2006/relationships/hyperlink" Target="https://my.matterport.com/show/?m=CVUgfd8Toad" TargetMode="External"/><Relationship Id="rId5" Type="http://schemas.openxmlformats.org/officeDocument/2006/relationships/hyperlink" Target="https://www.trulia.com/p/nc/chapel-hill/202-ridge-trl-chapel-hill-nc-27516--1098123587" TargetMode="External"/><Relationship Id="rId15" Type="http://schemas.openxmlformats.org/officeDocument/2006/relationships/hyperlink" Target="https://www.chapelridgeliving.com/chapel-ridge-chapel-hill-nc/" TargetMode="External"/><Relationship Id="rId10" Type="http://schemas.openxmlformats.org/officeDocument/2006/relationships/hyperlink" Target="https://www.apartments.com/the-townhomes-at-chapel-watch-village-chapel-hill-nc/66e134v/" TargetMode="External"/><Relationship Id="rId19" Type="http://schemas.openxmlformats.org/officeDocument/2006/relationships/hyperlink" Target="https://www.trulia.com/p/nc/chapel-hill/123-channing-ln-chapel-hill-nc-27516--1097471318" TargetMode="External"/><Relationship Id="rId4" Type="http://schemas.openxmlformats.org/officeDocument/2006/relationships/hyperlink" Target="https://www.trulia.com/p/nc/chapel-hill/101-hanford-rd-chapel-hill-nc-27516--1003258829" TargetMode="External"/><Relationship Id="rId9" Type="http://schemas.openxmlformats.org/officeDocument/2006/relationships/hyperlink" Target="https://www.zillow.com/b/haven-at-patterson-place-durham-nc-5Xhyjy/" TargetMode="External"/><Relationship Id="rId14" Type="http://schemas.openxmlformats.org/officeDocument/2006/relationships/hyperlink" Target="https://www.midtown501.com/home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theteaspot.com/products/satin-teapot-34-oz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13EE43-C603-934C-9741-A580141ABF29}">
  <dimension ref="A1:N32"/>
  <sheetViews>
    <sheetView showRuler="0" zoomScaleNormal="10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" sqref="N3"/>
    </sheetView>
  </sheetViews>
  <sheetFormatPr baseColWidth="10" defaultRowHeight="16"/>
  <cols>
    <col min="1" max="1" width="23.5" customWidth="1"/>
    <col min="2" max="2" width="15" customWidth="1"/>
    <col min="3" max="3" width="17.6640625" customWidth="1"/>
    <col min="4" max="4" width="16.6640625" customWidth="1"/>
    <col min="5" max="5" width="17.1640625" customWidth="1"/>
    <col min="6" max="6" width="17.83203125" customWidth="1"/>
    <col min="7" max="7" width="15.33203125" customWidth="1"/>
    <col min="8" max="8" width="14.6640625" customWidth="1"/>
    <col min="13" max="14" width="11.5" bestFit="1" customWidth="1"/>
  </cols>
  <sheetData>
    <row r="1" spans="1:14" ht="25" thickTop="1">
      <c r="A1" s="16" t="s">
        <v>9</v>
      </c>
      <c r="B1" s="17" t="s">
        <v>19</v>
      </c>
      <c r="C1" s="17" t="s">
        <v>16</v>
      </c>
      <c r="D1" s="17" t="s">
        <v>17</v>
      </c>
      <c r="E1" s="17" t="s">
        <v>25</v>
      </c>
      <c r="F1" s="17" t="s">
        <v>29</v>
      </c>
      <c r="G1" s="18" t="s">
        <v>39</v>
      </c>
      <c r="H1" s="18" t="s">
        <v>40</v>
      </c>
      <c r="I1" s="18" t="s">
        <v>44</v>
      </c>
      <c r="J1" s="18" t="s">
        <v>43</v>
      </c>
      <c r="K1" s="18" t="s">
        <v>41</v>
      </c>
      <c r="L1" s="18" t="s">
        <v>42</v>
      </c>
    </row>
    <row r="2" spans="1:14">
      <c r="A2" s="5" t="s">
        <v>3</v>
      </c>
      <c r="B2" s="6">
        <f t="shared" ref="B2:H2" si="0">(B5-65)/2</f>
        <v>393.97</v>
      </c>
      <c r="C2" s="6">
        <f t="shared" si="0"/>
        <v>592.16999999999996</v>
      </c>
      <c r="D2" s="6">
        <f t="shared" si="0"/>
        <v>592.16999999999996</v>
      </c>
      <c r="E2" s="6">
        <f t="shared" si="0"/>
        <v>607.84500000000003</v>
      </c>
      <c r="F2" s="6">
        <f t="shared" si="0"/>
        <v>626.77499999999998</v>
      </c>
      <c r="G2" s="6">
        <f t="shared" si="0"/>
        <v>606.39</v>
      </c>
      <c r="H2" s="6">
        <f t="shared" si="0"/>
        <v>603.41999999999996</v>
      </c>
      <c r="I2" s="6">
        <f t="shared" ref="I2:L2" si="1">(I5-65)/2</f>
        <v>607.11</v>
      </c>
      <c r="J2" s="6">
        <f t="shared" si="1"/>
        <v>610.66</v>
      </c>
      <c r="K2" s="6">
        <f t="shared" si="1"/>
        <v>606.96</v>
      </c>
      <c r="L2" s="6">
        <f t="shared" si="1"/>
        <v>611.78499999999997</v>
      </c>
      <c r="M2" s="3">
        <f>AVERAGE(C2:L2)</f>
        <v>606.52850000000001</v>
      </c>
    </row>
    <row r="3" spans="1:14">
      <c r="A3" s="5" t="s">
        <v>4</v>
      </c>
      <c r="B3" s="6">
        <f>(B5-B2)+400</f>
        <v>858.97</v>
      </c>
      <c r="C3" s="6">
        <f t="shared" ref="C3:H3" si="2">C5-C2</f>
        <v>657.17</v>
      </c>
      <c r="D3" s="6">
        <f t="shared" si="2"/>
        <v>657.17</v>
      </c>
      <c r="E3" s="6">
        <f t="shared" si="2"/>
        <v>672.84500000000003</v>
      </c>
      <c r="F3" s="6">
        <f t="shared" si="2"/>
        <v>691.77499999999998</v>
      </c>
      <c r="G3" s="6">
        <f t="shared" si="2"/>
        <v>671.39</v>
      </c>
      <c r="H3" s="6">
        <f t="shared" si="2"/>
        <v>668.42</v>
      </c>
      <c r="I3" s="6">
        <f t="shared" ref="I3:L3" si="3">I5-I2</f>
        <v>672.11</v>
      </c>
      <c r="J3" s="6">
        <f t="shared" si="3"/>
        <v>675.66</v>
      </c>
      <c r="K3" s="6">
        <f t="shared" si="3"/>
        <v>671.96</v>
      </c>
      <c r="L3" s="6">
        <f t="shared" si="3"/>
        <v>676.78499999999997</v>
      </c>
      <c r="M3" s="3">
        <f>AVERAGE(C3:L3)</f>
        <v>671.52850000000001</v>
      </c>
      <c r="N3" s="3">
        <f>AVERAGE(M2:M3)+(159/2)</f>
        <v>718.52850000000001</v>
      </c>
    </row>
    <row r="4" spans="1:14">
      <c r="A4" s="5"/>
      <c r="B4" s="6"/>
      <c r="C4" s="6"/>
      <c r="D4" s="6"/>
      <c r="E4" s="6"/>
      <c r="F4" s="6"/>
      <c r="G4" s="6"/>
      <c r="H4" s="6"/>
      <c r="I4" s="6"/>
      <c r="J4" s="109"/>
      <c r="K4" s="6"/>
      <c r="L4" s="6"/>
    </row>
    <row r="5" spans="1:14">
      <c r="A5" s="5" t="s">
        <v>18</v>
      </c>
      <c r="B5" s="25">
        <v>852.94</v>
      </c>
      <c r="C5" s="25">
        <v>1249.3399999999999</v>
      </c>
      <c r="D5" s="25">
        <v>1249.3399999999999</v>
      </c>
      <c r="E5" s="25">
        <v>1280.69</v>
      </c>
      <c r="F5" s="25">
        <v>1318.55</v>
      </c>
      <c r="G5" s="25">
        <v>1277.78</v>
      </c>
      <c r="H5" s="25">
        <v>1271.8399999999999</v>
      </c>
      <c r="I5" s="25">
        <v>1279.22</v>
      </c>
      <c r="J5" s="25">
        <v>1286.32</v>
      </c>
      <c r="K5" s="25">
        <v>1278.92</v>
      </c>
      <c r="L5" s="25">
        <v>1288.57</v>
      </c>
    </row>
    <row r="6" spans="1:14" ht="18" hidden="1" thickBot="1">
      <c r="A6" s="12" t="s">
        <v>45</v>
      </c>
      <c r="B6" s="11"/>
      <c r="C6" s="13">
        <f>(C3-C2)-65</f>
        <v>0</v>
      </c>
      <c r="D6" s="14">
        <f t="shared" ref="D6" si="4">(D3-D2)-65</f>
        <v>0</v>
      </c>
      <c r="E6" s="14">
        <f>(E3-E2)-65</f>
        <v>0</v>
      </c>
      <c r="F6" s="14">
        <f>(F3-F2)-65</f>
        <v>0</v>
      </c>
      <c r="G6" s="15">
        <f>(G3-G2)-65</f>
        <v>0</v>
      </c>
      <c r="H6" s="13">
        <f>(H3-H2)-65</f>
        <v>0</v>
      </c>
      <c r="I6" s="13">
        <f t="shared" ref="I6:L6" si="5">(I3-I2)-65</f>
        <v>0</v>
      </c>
      <c r="J6" s="13">
        <f t="shared" si="5"/>
        <v>0</v>
      </c>
      <c r="K6" s="13">
        <f t="shared" si="5"/>
        <v>0</v>
      </c>
      <c r="L6" s="13">
        <f t="shared" si="5"/>
        <v>0</v>
      </c>
    </row>
    <row r="7" spans="1:14" hidden="1">
      <c r="C7" s="3">
        <f>C3-C2</f>
        <v>65</v>
      </c>
      <c r="F7" s="21" t="s">
        <v>36</v>
      </c>
    </row>
    <row r="8" spans="1:14" ht="17" thickBot="1">
      <c r="H8" s="26" t="s">
        <v>48</v>
      </c>
    </row>
    <row r="9" spans="1:14" ht="40" customHeight="1" thickTop="1">
      <c r="A9" s="19" t="s">
        <v>21</v>
      </c>
      <c r="B9" s="20" t="s">
        <v>15</v>
      </c>
      <c r="C9" s="20" t="s">
        <v>11</v>
      </c>
      <c r="D9" s="20" t="s">
        <v>24</v>
      </c>
      <c r="E9" s="20" t="s">
        <v>26</v>
      </c>
      <c r="F9" s="20" t="s">
        <v>27</v>
      </c>
      <c r="G9" s="20" t="s">
        <v>31</v>
      </c>
      <c r="H9" s="20" t="s">
        <v>47</v>
      </c>
      <c r="I9" s="20" t="s">
        <v>32</v>
      </c>
      <c r="J9" s="20" t="s">
        <v>33</v>
      </c>
      <c r="K9" s="20" t="s">
        <v>34</v>
      </c>
      <c r="L9" s="20" t="s">
        <v>35</v>
      </c>
    </row>
    <row r="10" spans="1:14">
      <c r="A10" s="5" t="s">
        <v>1</v>
      </c>
      <c r="B10" s="6">
        <v>1007.55</v>
      </c>
      <c r="C10" s="6">
        <v>1358</v>
      </c>
      <c r="D10" s="6">
        <v>1358</v>
      </c>
      <c r="E10" s="6">
        <v>1358</v>
      </c>
      <c r="F10" s="6">
        <v>1358</v>
      </c>
      <c r="G10" s="6">
        <v>1358</v>
      </c>
      <c r="H10" s="6">
        <v>1358</v>
      </c>
      <c r="I10" s="6">
        <v>1358</v>
      </c>
      <c r="J10" s="6">
        <v>1358</v>
      </c>
      <c r="K10" s="6">
        <v>1358</v>
      </c>
      <c r="L10" s="6">
        <v>1358</v>
      </c>
    </row>
    <row r="11" spans="1:14">
      <c r="A11" s="5" t="s">
        <v>5</v>
      </c>
      <c r="B11" s="6">
        <v>11.13</v>
      </c>
      <c r="C11" s="6">
        <v>15</v>
      </c>
      <c r="D11" s="6">
        <v>15</v>
      </c>
      <c r="E11" s="6">
        <v>15</v>
      </c>
      <c r="F11" s="6">
        <v>15</v>
      </c>
      <c r="G11" s="6">
        <v>15</v>
      </c>
      <c r="H11" s="6">
        <v>15</v>
      </c>
      <c r="I11" s="6">
        <v>15</v>
      </c>
      <c r="J11" s="6">
        <v>15</v>
      </c>
      <c r="K11" s="6">
        <v>15</v>
      </c>
      <c r="L11" s="6">
        <v>15</v>
      </c>
    </row>
    <row r="12" spans="1:14">
      <c r="A12" s="7" t="s">
        <v>6</v>
      </c>
      <c r="B12" s="8">
        <v>0</v>
      </c>
      <c r="C12" s="8">
        <v>24.37</v>
      </c>
      <c r="D12" s="8">
        <v>24.37</v>
      </c>
      <c r="E12" s="8">
        <v>48.69</v>
      </c>
      <c r="F12" s="8">
        <v>51.55</v>
      </c>
      <c r="G12" s="8">
        <v>45.78</v>
      </c>
      <c r="H12" s="27">
        <v>39.840000000000003</v>
      </c>
      <c r="I12" s="23">
        <v>47.22</v>
      </c>
      <c r="J12" s="23">
        <v>54.32</v>
      </c>
      <c r="K12" s="23">
        <v>46.92</v>
      </c>
      <c r="L12" s="23">
        <v>56.57</v>
      </c>
    </row>
    <row r="13" spans="1:14">
      <c r="A13" s="5" t="s">
        <v>7</v>
      </c>
      <c r="B13" s="6">
        <v>2.23</v>
      </c>
      <c r="C13" s="6">
        <v>3</v>
      </c>
      <c r="D13" s="6">
        <v>3</v>
      </c>
      <c r="E13" s="6">
        <v>3</v>
      </c>
      <c r="F13" s="6">
        <v>3</v>
      </c>
      <c r="G13" s="6">
        <v>3</v>
      </c>
      <c r="H13" s="6">
        <v>3</v>
      </c>
      <c r="I13" s="6">
        <v>3</v>
      </c>
      <c r="J13" s="6">
        <v>3</v>
      </c>
      <c r="K13" s="6">
        <v>3</v>
      </c>
      <c r="L13" s="6">
        <v>3</v>
      </c>
    </row>
    <row r="14" spans="1:14">
      <c r="A14" s="5" t="s">
        <v>8</v>
      </c>
      <c r="B14" s="6">
        <v>0</v>
      </c>
      <c r="C14" s="6">
        <v>7.97</v>
      </c>
      <c r="D14" s="6">
        <v>7.97</v>
      </c>
      <c r="E14" s="8">
        <v>15</v>
      </c>
      <c r="F14" s="8">
        <v>15</v>
      </c>
      <c r="G14" s="6">
        <v>15</v>
      </c>
      <c r="H14" s="6">
        <v>15</v>
      </c>
      <c r="I14" s="6">
        <v>15</v>
      </c>
      <c r="J14" s="6">
        <v>15</v>
      </c>
      <c r="K14" s="6">
        <v>15</v>
      </c>
      <c r="L14" s="6">
        <v>15</v>
      </c>
    </row>
    <row r="15" spans="1:14">
      <c r="A15" s="5" t="s">
        <v>10</v>
      </c>
      <c r="B15" s="6">
        <f>(-250-117.97)</f>
        <v>-367.97</v>
      </c>
      <c r="C15" s="6">
        <f>(-159)</f>
        <v>-159</v>
      </c>
      <c r="D15" s="6">
        <v>-159</v>
      </c>
      <c r="E15" s="6">
        <v>-159</v>
      </c>
      <c r="F15" s="6">
        <v>-159</v>
      </c>
      <c r="G15" s="6">
        <v>-159</v>
      </c>
      <c r="H15" s="6">
        <v>-159</v>
      </c>
      <c r="I15" s="6">
        <v>-159</v>
      </c>
      <c r="J15" s="6">
        <v>-159</v>
      </c>
      <c r="K15" s="6">
        <v>-159</v>
      </c>
      <c r="L15" s="6">
        <v>-159</v>
      </c>
      <c r="M15" s="108" t="s">
        <v>146</v>
      </c>
    </row>
    <row r="16" spans="1:14">
      <c r="A16" s="5" t="s">
        <v>22</v>
      </c>
      <c r="B16" s="22">
        <f>SUM(B10:B15)</f>
        <v>652.93999999999994</v>
      </c>
      <c r="C16" s="22">
        <f t="shared" ref="C16:L16" si="6">SUM(C10:C15)</f>
        <v>1249.3399999999999</v>
      </c>
      <c r="D16" s="22">
        <f t="shared" si="6"/>
        <v>1249.3399999999999</v>
      </c>
      <c r="E16" s="22">
        <f t="shared" si="6"/>
        <v>1280.69</v>
      </c>
      <c r="F16" s="22">
        <f t="shared" si="6"/>
        <v>1283.55</v>
      </c>
      <c r="G16" s="22">
        <f t="shared" si="6"/>
        <v>1277.78</v>
      </c>
      <c r="H16" s="22">
        <f t="shared" si="6"/>
        <v>1271.8399999999999</v>
      </c>
      <c r="I16" s="22">
        <f t="shared" si="6"/>
        <v>1279.22</v>
      </c>
      <c r="J16" s="22">
        <f t="shared" si="6"/>
        <v>1286.32</v>
      </c>
      <c r="K16" s="22">
        <f t="shared" si="6"/>
        <v>1278.92</v>
      </c>
      <c r="L16" s="22">
        <f t="shared" si="6"/>
        <v>1288.57</v>
      </c>
      <c r="M16" s="110">
        <f>SUM(B16:L16)</f>
        <v>13398.509999999998</v>
      </c>
    </row>
    <row r="17" spans="1:13">
      <c r="A17" s="5" t="s">
        <v>20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3"/>
    </row>
    <row r="18" spans="1:13" ht="18" customHeight="1">
      <c r="A18" s="9" t="s">
        <v>2</v>
      </c>
      <c r="B18" s="6">
        <v>-150</v>
      </c>
      <c r="C18" s="6">
        <v>0</v>
      </c>
      <c r="D18" s="6">
        <v>0</v>
      </c>
      <c r="E18" s="6">
        <v>0</v>
      </c>
      <c r="F18" s="6">
        <v>0</v>
      </c>
      <c r="G18" s="6">
        <v>0</v>
      </c>
      <c r="H18" s="6">
        <v>0</v>
      </c>
      <c r="I18" s="6">
        <v>0</v>
      </c>
      <c r="J18" s="6">
        <v>0</v>
      </c>
      <c r="K18" s="6">
        <v>0</v>
      </c>
      <c r="L18" s="6">
        <v>0</v>
      </c>
      <c r="M18" s="3"/>
    </row>
    <row r="19" spans="1:13">
      <c r="A19" s="5" t="s">
        <v>0</v>
      </c>
      <c r="B19" s="6">
        <v>-50</v>
      </c>
      <c r="C19" s="6">
        <v>0</v>
      </c>
      <c r="D19" s="6">
        <v>0</v>
      </c>
      <c r="E19" s="6">
        <v>0</v>
      </c>
      <c r="F19" s="6">
        <v>0</v>
      </c>
      <c r="G19" s="6">
        <v>0</v>
      </c>
      <c r="H19" s="6">
        <v>0</v>
      </c>
      <c r="I19" s="6">
        <v>0</v>
      </c>
      <c r="J19" s="6">
        <v>0</v>
      </c>
      <c r="K19" s="6">
        <v>0</v>
      </c>
      <c r="L19" s="6">
        <v>0</v>
      </c>
      <c r="M19" s="3"/>
    </row>
    <row r="20" spans="1:13">
      <c r="A20" s="5" t="s">
        <v>12</v>
      </c>
      <c r="B20" s="6">
        <v>150</v>
      </c>
      <c r="C20" s="6">
        <v>0</v>
      </c>
      <c r="D20" s="6">
        <v>0</v>
      </c>
      <c r="E20" s="6">
        <v>0</v>
      </c>
      <c r="F20" s="6">
        <v>0</v>
      </c>
      <c r="G20" s="6">
        <v>0</v>
      </c>
      <c r="H20" s="6">
        <v>0</v>
      </c>
      <c r="I20" s="6">
        <v>0</v>
      </c>
      <c r="J20" s="6">
        <v>0</v>
      </c>
      <c r="K20" s="6">
        <v>0</v>
      </c>
      <c r="L20" s="6">
        <v>0</v>
      </c>
      <c r="M20" s="3"/>
    </row>
    <row r="21" spans="1:13">
      <c r="A21" s="5" t="s">
        <v>13</v>
      </c>
      <c r="B21" s="6">
        <v>250</v>
      </c>
      <c r="C21" s="6">
        <v>0</v>
      </c>
      <c r="D21" s="6">
        <v>0</v>
      </c>
      <c r="E21" s="6">
        <v>0</v>
      </c>
      <c r="F21" s="6">
        <v>0</v>
      </c>
      <c r="G21" s="6">
        <v>0</v>
      </c>
      <c r="H21" s="6">
        <v>0</v>
      </c>
      <c r="I21" s="6">
        <v>0</v>
      </c>
      <c r="J21" s="6">
        <v>0</v>
      </c>
      <c r="K21" s="6">
        <v>0</v>
      </c>
      <c r="L21" s="6">
        <v>0</v>
      </c>
      <c r="M21" s="3"/>
    </row>
    <row r="22" spans="1:13">
      <c r="A22" s="5" t="s">
        <v>14</v>
      </c>
      <c r="B22" s="6">
        <v>400</v>
      </c>
      <c r="C22" s="6">
        <v>0</v>
      </c>
      <c r="D22" s="6">
        <v>0</v>
      </c>
      <c r="E22" s="6">
        <v>0</v>
      </c>
      <c r="F22" s="6">
        <v>0</v>
      </c>
      <c r="G22" s="6">
        <v>0</v>
      </c>
      <c r="H22" s="6">
        <v>0</v>
      </c>
      <c r="I22" s="6">
        <v>0</v>
      </c>
      <c r="J22" s="6">
        <v>0</v>
      </c>
      <c r="K22" s="6">
        <v>0</v>
      </c>
      <c r="L22" s="6">
        <v>0</v>
      </c>
      <c r="M22" s="3"/>
    </row>
    <row r="23" spans="1:13">
      <c r="A23" s="5" t="s">
        <v>28</v>
      </c>
      <c r="B23" s="6">
        <v>0</v>
      </c>
      <c r="C23" s="6">
        <v>0</v>
      </c>
      <c r="D23" s="6">
        <v>0</v>
      </c>
      <c r="E23" s="6">
        <v>0</v>
      </c>
      <c r="F23" s="8">
        <v>35</v>
      </c>
      <c r="G23" s="6">
        <v>0</v>
      </c>
      <c r="H23" s="6"/>
      <c r="I23" s="6">
        <v>0</v>
      </c>
      <c r="J23" s="6">
        <v>0</v>
      </c>
      <c r="K23" s="6">
        <v>0</v>
      </c>
      <c r="L23" s="6">
        <v>0</v>
      </c>
      <c r="M23" s="3"/>
    </row>
    <row r="24" spans="1:13">
      <c r="A24" s="5" t="s">
        <v>38</v>
      </c>
      <c r="B24" s="6"/>
      <c r="C24" s="6">
        <f>B27</f>
        <v>0</v>
      </c>
      <c r="D24" s="6">
        <f t="shared" ref="D24:L24" si="7">C27</f>
        <v>0</v>
      </c>
      <c r="E24" s="6">
        <f t="shared" si="7"/>
        <v>0</v>
      </c>
      <c r="F24" s="6">
        <f t="shared" si="7"/>
        <v>0</v>
      </c>
      <c r="G24" s="6">
        <f t="shared" si="7"/>
        <v>0</v>
      </c>
      <c r="H24" s="6">
        <f t="shared" si="7"/>
        <v>0</v>
      </c>
      <c r="I24" s="6">
        <f t="shared" si="7"/>
        <v>0</v>
      </c>
      <c r="J24" s="6">
        <f>I27</f>
        <v>0</v>
      </c>
      <c r="K24" s="6">
        <f t="shared" si="7"/>
        <v>0</v>
      </c>
      <c r="L24" s="6">
        <f t="shared" si="7"/>
        <v>0</v>
      </c>
      <c r="M24" s="3"/>
    </row>
    <row r="25" spans="1:13" ht="25" thickBot="1">
      <c r="A25" s="10" t="s">
        <v>23</v>
      </c>
      <c r="B25" s="11">
        <f>SUM(B16,B18:B21)</f>
        <v>852.93999999999994</v>
      </c>
      <c r="C25" s="11">
        <f>SUM(C16,C18:C24)</f>
        <v>1249.3399999999999</v>
      </c>
      <c r="D25" s="11">
        <f>SUM(D16,D18:D23)</f>
        <v>1249.3399999999999</v>
      </c>
      <c r="E25" s="11">
        <f>SUM(E16,E18:E23)</f>
        <v>1280.69</v>
      </c>
      <c r="F25" s="11">
        <f>SUM(F16,F18:F23)</f>
        <v>1318.55</v>
      </c>
      <c r="G25" s="11">
        <f t="shared" ref="G25:K25" si="8">SUM(G16,G18:G23)</f>
        <v>1277.78</v>
      </c>
      <c r="H25" s="11">
        <f>SUM(H16,H18:H23)</f>
        <v>1271.8399999999999</v>
      </c>
      <c r="I25" s="11">
        <f>SUM(I16,I18:I23)</f>
        <v>1279.22</v>
      </c>
      <c r="J25" s="11">
        <f t="shared" si="8"/>
        <v>1286.32</v>
      </c>
      <c r="K25" s="11">
        <f t="shared" si="8"/>
        <v>1278.92</v>
      </c>
      <c r="L25" s="11">
        <f>SUM(L18:L24, L16)</f>
        <v>1288.57</v>
      </c>
      <c r="M25" s="3"/>
    </row>
    <row r="26" spans="1:13" ht="18" thickTop="1" thickBot="1">
      <c r="A26" s="1"/>
      <c r="H26" s="2"/>
      <c r="I26" s="2"/>
      <c r="J26" s="2"/>
      <c r="K26" s="2"/>
      <c r="L26" s="2"/>
    </row>
    <row r="27" spans="1:13" ht="25" thickTop="1">
      <c r="A27" s="19" t="s">
        <v>30</v>
      </c>
      <c r="B27" s="3">
        <f t="shared" ref="B27:L27" si="9">B25-B5</f>
        <v>0</v>
      </c>
      <c r="C27" s="3">
        <f t="shared" si="9"/>
        <v>0</v>
      </c>
      <c r="D27" s="3">
        <f t="shared" si="9"/>
        <v>0</v>
      </c>
      <c r="E27" s="3">
        <f t="shared" si="9"/>
        <v>0</v>
      </c>
      <c r="F27" s="3">
        <f t="shared" si="9"/>
        <v>0</v>
      </c>
      <c r="G27" s="3">
        <f t="shared" si="9"/>
        <v>0</v>
      </c>
      <c r="H27" s="24">
        <f t="shared" si="9"/>
        <v>0</v>
      </c>
      <c r="I27" s="3">
        <f t="shared" si="9"/>
        <v>0</v>
      </c>
      <c r="J27" s="3">
        <f t="shared" si="9"/>
        <v>0</v>
      </c>
      <c r="K27" s="3">
        <f t="shared" si="9"/>
        <v>0</v>
      </c>
      <c r="L27" s="3">
        <f t="shared" si="9"/>
        <v>0</v>
      </c>
    </row>
    <row r="30" spans="1:13" ht="21">
      <c r="C30" s="144" t="s">
        <v>37</v>
      </c>
      <c r="D30" s="144"/>
      <c r="E30" s="144"/>
      <c r="F30" s="4">
        <f>AVERAGE(E12:L12, 48.74, 48.74)</f>
        <v>48.837000000000003</v>
      </c>
    </row>
    <row r="31" spans="1:13">
      <c r="C31" t="s">
        <v>46</v>
      </c>
      <c r="D31" s="3"/>
      <c r="E31" s="3"/>
    </row>
    <row r="32" spans="1:13">
      <c r="F32" s="3"/>
    </row>
  </sheetData>
  <sheetProtection insertColumns="0" insertRows="0" insertHyperlinks="0" selectLockedCells="1" sort="0" autoFilter="0" pivotTables="0"/>
  <mergeCells count="1">
    <mergeCell ref="C30:E30"/>
  </mergeCells>
  <pageMargins left="0.7" right="0.7" top="0.75" bottom="0.75" header="0.3" footer="0.3"/>
  <pageSetup orientation="portrait" horizontalDpi="0" verticalDpi="0"/>
  <ignoredErrors>
    <ignoredError sqref="H27" unlockedFormula="1"/>
    <ignoredError sqref="C25" formula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ED93BF-3EAE-BE40-A2AD-071E0F1C0EB5}">
  <sheetPr>
    <outlinePr summaryBelow="0" summaryRight="0"/>
  </sheetPr>
  <dimension ref="A1:AF1005"/>
  <sheetViews>
    <sheetView workbookViewId="0">
      <pane xSplit="1" topLeftCell="B1" activePane="topRight" state="frozen"/>
      <selection pane="topRight" activeCell="A19" sqref="A19"/>
    </sheetView>
  </sheetViews>
  <sheetFormatPr baseColWidth="10" defaultColWidth="12" defaultRowHeight="15.75" customHeight="1"/>
  <cols>
    <col min="1" max="1" width="37" style="28" customWidth="1"/>
    <col min="2" max="3" width="12" style="28"/>
    <col min="4" max="4" width="9.5" style="28" customWidth="1"/>
    <col min="5" max="8" width="12" style="28"/>
    <col min="9" max="9" width="19.6640625" style="28" customWidth="1"/>
    <col min="10" max="10" width="14.1640625" style="28" customWidth="1"/>
    <col min="11" max="11" width="32.6640625" style="28" customWidth="1"/>
    <col min="12" max="12" width="17.6640625" style="28" customWidth="1"/>
    <col min="13" max="13" width="14" style="28" customWidth="1"/>
    <col min="14" max="16384" width="12" style="28"/>
  </cols>
  <sheetData>
    <row r="1" spans="1:32" ht="14">
      <c r="A1" s="72" t="s">
        <v>143</v>
      </c>
      <c r="B1" s="71" t="s">
        <v>142</v>
      </c>
      <c r="C1" s="71" t="s">
        <v>141</v>
      </c>
      <c r="D1" s="71" t="s">
        <v>140</v>
      </c>
      <c r="E1" s="71" t="s">
        <v>139</v>
      </c>
      <c r="F1" s="71" t="s">
        <v>138</v>
      </c>
      <c r="G1" s="71" t="s">
        <v>137</v>
      </c>
      <c r="H1" s="71" t="s">
        <v>136</v>
      </c>
      <c r="I1" s="71" t="s">
        <v>135</v>
      </c>
      <c r="J1" s="71" t="s">
        <v>134</v>
      </c>
      <c r="K1" s="71" t="s">
        <v>133</v>
      </c>
      <c r="L1" s="71" t="s">
        <v>132</v>
      </c>
      <c r="M1" s="71" t="s">
        <v>131</v>
      </c>
      <c r="N1" s="71"/>
      <c r="O1" s="71"/>
      <c r="P1" s="71"/>
      <c r="Q1" s="71"/>
      <c r="R1" s="71"/>
      <c r="S1" s="71"/>
      <c r="T1" s="71"/>
      <c r="U1" s="71"/>
      <c r="V1" s="71"/>
      <c r="W1" s="71"/>
      <c r="X1" s="71"/>
      <c r="Y1" s="71"/>
      <c r="Z1" s="71"/>
      <c r="AA1" s="71"/>
      <c r="AB1" s="71"/>
      <c r="AC1" s="71"/>
      <c r="AD1" s="71"/>
      <c r="AE1" s="71"/>
      <c r="AF1" s="71"/>
    </row>
    <row r="2" spans="1:32" ht="16" hidden="1">
      <c r="A2" s="43" t="s">
        <v>130</v>
      </c>
      <c r="B2" s="33" t="s">
        <v>104</v>
      </c>
      <c r="C2" s="42">
        <v>2200</v>
      </c>
      <c r="D2" s="33">
        <f t="shared" ref="D2:D18" si="0">C2/3</f>
        <v>733.33333333333337</v>
      </c>
      <c r="E2" s="32" t="s">
        <v>63</v>
      </c>
      <c r="F2" s="32">
        <v>3</v>
      </c>
      <c r="G2" s="32">
        <v>2.5</v>
      </c>
      <c r="H2" s="65">
        <v>1742</v>
      </c>
      <c r="I2" s="32"/>
      <c r="J2" s="32"/>
      <c r="K2" s="32"/>
      <c r="L2" s="38" t="s">
        <v>129</v>
      </c>
      <c r="M2" s="69" t="s">
        <v>128</v>
      </c>
    </row>
    <row r="3" spans="1:32" ht="16" hidden="1">
      <c r="A3" s="68" t="s">
        <v>127</v>
      </c>
      <c r="B3" s="33"/>
      <c r="C3" s="42">
        <v>2100</v>
      </c>
      <c r="D3" s="33">
        <f t="shared" si="0"/>
        <v>700</v>
      </c>
      <c r="E3" s="32" t="s">
        <v>63</v>
      </c>
      <c r="F3" s="63">
        <v>4</v>
      </c>
      <c r="G3" s="32">
        <v>3</v>
      </c>
      <c r="H3" s="65">
        <v>1356</v>
      </c>
      <c r="I3" s="70"/>
      <c r="J3" s="32"/>
      <c r="K3" s="70"/>
      <c r="L3" s="54" t="s">
        <v>126</v>
      </c>
      <c r="M3" s="69" t="s">
        <v>125</v>
      </c>
    </row>
    <row r="4" spans="1:32" ht="15" hidden="1">
      <c r="A4" s="68" t="s">
        <v>124</v>
      </c>
      <c r="B4" s="33" t="s">
        <v>104</v>
      </c>
      <c r="C4" s="42">
        <v>2400</v>
      </c>
      <c r="D4" s="33">
        <f t="shared" si="0"/>
        <v>800</v>
      </c>
      <c r="E4" s="32" t="s">
        <v>63</v>
      </c>
      <c r="F4" s="32">
        <v>3</v>
      </c>
      <c r="G4" s="32">
        <v>2</v>
      </c>
      <c r="H4" s="65">
        <v>1092</v>
      </c>
      <c r="I4" s="32"/>
      <c r="J4" s="32"/>
      <c r="K4" s="32"/>
      <c r="L4" s="38" t="s">
        <v>123</v>
      </c>
      <c r="M4" s="52" t="s">
        <v>122</v>
      </c>
    </row>
    <row r="5" spans="1:32" ht="16" hidden="1">
      <c r="A5" s="66" t="s">
        <v>121</v>
      </c>
      <c r="B5" s="33"/>
      <c r="C5" s="33">
        <v>2195</v>
      </c>
      <c r="D5" s="33">
        <f t="shared" si="0"/>
        <v>731.66666666666663</v>
      </c>
      <c r="E5" s="63"/>
      <c r="F5" s="63">
        <v>4</v>
      </c>
      <c r="G5" s="32">
        <v>3</v>
      </c>
      <c r="H5" s="65">
        <v>2050</v>
      </c>
      <c r="I5" s="32"/>
      <c r="J5" s="32"/>
      <c r="K5" s="32"/>
      <c r="L5" s="38" t="s">
        <v>120</v>
      </c>
      <c r="M5" s="67" t="s">
        <v>119</v>
      </c>
    </row>
    <row r="6" spans="1:32" ht="15" hidden="1">
      <c r="A6" s="66" t="s">
        <v>118</v>
      </c>
      <c r="B6" s="33"/>
      <c r="C6" s="33">
        <v>2000</v>
      </c>
      <c r="D6" s="33">
        <f t="shared" si="0"/>
        <v>666.66666666666663</v>
      </c>
      <c r="E6" s="63"/>
      <c r="F6" s="63">
        <v>4</v>
      </c>
      <c r="G6" s="32">
        <v>3.5</v>
      </c>
      <c r="H6" s="65">
        <v>2204</v>
      </c>
      <c r="I6" s="32"/>
      <c r="J6" s="32"/>
      <c r="K6" s="32"/>
      <c r="L6" s="38" t="s">
        <v>117</v>
      </c>
      <c r="M6" s="52" t="s">
        <v>116</v>
      </c>
    </row>
    <row r="7" spans="1:32" ht="14" hidden="1">
      <c r="A7" s="62" t="s">
        <v>115</v>
      </c>
      <c r="B7" s="33"/>
      <c r="C7" s="33">
        <v>3300</v>
      </c>
      <c r="D7" s="33">
        <f t="shared" si="0"/>
        <v>1100</v>
      </c>
      <c r="E7" s="63"/>
      <c r="F7" s="63">
        <v>4</v>
      </c>
      <c r="G7" s="32">
        <v>2.5</v>
      </c>
      <c r="H7" s="32">
        <v>2451</v>
      </c>
      <c r="I7" s="32"/>
      <c r="J7" s="32"/>
      <c r="K7" s="32"/>
      <c r="L7" s="38" t="s">
        <v>114</v>
      </c>
      <c r="M7" s="52"/>
      <c r="N7" s="64" t="s">
        <v>113</v>
      </c>
    </row>
    <row r="8" spans="1:32" ht="14" hidden="1">
      <c r="A8" s="62" t="s">
        <v>112</v>
      </c>
      <c r="B8" s="33"/>
      <c r="C8" s="33">
        <v>2800</v>
      </c>
      <c r="D8" s="33">
        <f t="shared" si="0"/>
        <v>933.33333333333337</v>
      </c>
      <c r="E8" s="63"/>
      <c r="F8" s="63">
        <v>4</v>
      </c>
      <c r="G8" s="32">
        <v>4</v>
      </c>
      <c r="H8" s="32">
        <v>1800</v>
      </c>
      <c r="I8" s="32"/>
      <c r="J8" s="32"/>
      <c r="K8" s="32"/>
      <c r="L8" s="38" t="s">
        <v>111</v>
      </c>
      <c r="M8" s="52"/>
    </row>
    <row r="9" spans="1:32" ht="14" hidden="1">
      <c r="A9" s="62" t="s">
        <v>110</v>
      </c>
      <c r="B9" s="33"/>
      <c r="C9" s="33">
        <v>3250</v>
      </c>
      <c r="D9" s="33">
        <f t="shared" si="0"/>
        <v>1083.3333333333333</v>
      </c>
      <c r="E9" s="63"/>
      <c r="F9" s="63">
        <v>5</v>
      </c>
      <c r="G9" s="32">
        <v>5</v>
      </c>
      <c r="H9" s="32">
        <v>2300</v>
      </c>
      <c r="I9" s="32"/>
      <c r="J9" s="32"/>
      <c r="K9" s="32"/>
      <c r="L9" s="38" t="s">
        <v>109</v>
      </c>
      <c r="M9" s="52"/>
    </row>
    <row r="10" spans="1:32" ht="14" hidden="1">
      <c r="A10" s="62" t="s">
        <v>108</v>
      </c>
      <c r="B10" s="33"/>
      <c r="C10" s="33">
        <v>2400</v>
      </c>
      <c r="D10" s="33">
        <f t="shared" si="0"/>
        <v>800</v>
      </c>
      <c r="E10" s="63"/>
      <c r="F10" s="63">
        <v>4</v>
      </c>
      <c r="G10" s="32">
        <v>2</v>
      </c>
      <c r="H10" s="32"/>
      <c r="I10" s="32"/>
      <c r="J10" s="32"/>
      <c r="K10" s="32"/>
      <c r="L10" s="32"/>
      <c r="M10" s="52"/>
    </row>
    <row r="11" spans="1:32" ht="14" hidden="1">
      <c r="A11" s="62" t="s">
        <v>107</v>
      </c>
      <c r="B11" s="33"/>
      <c r="C11" s="33"/>
      <c r="D11" s="33">
        <f t="shared" si="0"/>
        <v>0</v>
      </c>
      <c r="E11" s="32"/>
      <c r="F11" s="32"/>
      <c r="G11" s="32"/>
      <c r="H11" s="32"/>
      <c r="I11" s="32"/>
      <c r="J11" s="32"/>
      <c r="K11" s="32"/>
      <c r="L11" s="32" t="s">
        <v>106</v>
      </c>
      <c r="M11" s="52"/>
    </row>
    <row r="12" spans="1:32" ht="14" hidden="1">
      <c r="A12" s="43" t="s">
        <v>105</v>
      </c>
      <c r="B12" s="33" t="s">
        <v>104</v>
      </c>
      <c r="C12" s="44">
        <v>1675</v>
      </c>
      <c r="D12" s="33">
        <f t="shared" si="0"/>
        <v>558.33333333333337</v>
      </c>
      <c r="E12" s="32">
        <v>2.8</v>
      </c>
      <c r="F12" s="32">
        <v>3</v>
      </c>
      <c r="G12" s="32">
        <v>2</v>
      </c>
      <c r="H12" s="32">
        <v>1250</v>
      </c>
      <c r="I12" s="61" t="s">
        <v>103</v>
      </c>
      <c r="J12" s="43" t="s">
        <v>102</v>
      </c>
      <c r="K12" s="32" t="s">
        <v>101</v>
      </c>
      <c r="L12" s="32" t="s">
        <v>100</v>
      </c>
      <c r="M12" s="52"/>
    </row>
    <row r="13" spans="1:32" ht="30">
      <c r="A13" s="60" t="s">
        <v>99</v>
      </c>
      <c r="B13" s="33" t="s">
        <v>67</v>
      </c>
      <c r="C13" s="44">
        <v>2109</v>
      </c>
      <c r="D13" s="33">
        <f t="shared" si="0"/>
        <v>703</v>
      </c>
      <c r="E13" s="32">
        <v>4.3</v>
      </c>
      <c r="F13" s="32">
        <v>3</v>
      </c>
      <c r="G13" s="32">
        <v>3</v>
      </c>
      <c r="H13" s="32">
        <v>1243</v>
      </c>
      <c r="I13" s="60" t="s">
        <v>98</v>
      </c>
      <c r="J13" s="59" t="s">
        <v>97</v>
      </c>
      <c r="K13" s="58" t="s">
        <v>96</v>
      </c>
      <c r="L13" s="38" t="s">
        <v>95</v>
      </c>
      <c r="M13" s="52"/>
    </row>
    <row r="14" spans="1:32" ht="30" hidden="1">
      <c r="A14" s="43" t="s">
        <v>94</v>
      </c>
      <c r="B14" s="33" t="s">
        <v>58</v>
      </c>
      <c r="C14" s="42">
        <v>3215</v>
      </c>
      <c r="D14" s="33">
        <f t="shared" si="0"/>
        <v>1071.6666666666667</v>
      </c>
      <c r="E14" s="32">
        <v>5</v>
      </c>
      <c r="F14" s="32">
        <v>3</v>
      </c>
      <c r="G14" s="32">
        <v>3.5</v>
      </c>
      <c r="H14" s="32">
        <v>2220</v>
      </c>
      <c r="J14" s="48" t="s">
        <v>93</v>
      </c>
      <c r="K14" s="32" t="s">
        <v>92</v>
      </c>
      <c r="L14" s="54" t="s">
        <v>91</v>
      </c>
      <c r="M14" s="52"/>
    </row>
    <row r="15" spans="1:32" ht="45" hidden="1">
      <c r="A15" s="43" t="s">
        <v>90</v>
      </c>
      <c r="B15" s="33" t="s">
        <v>67</v>
      </c>
      <c r="C15" s="57">
        <v>2700</v>
      </c>
      <c r="D15" s="33">
        <f t="shared" si="0"/>
        <v>900</v>
      </c>
      <c r="E15" s="53" t="s">
        <v>63</v>
      </c>
      <c r="F15" s="53">
        <v>3</v>
      </c>
      <c r="G15" s="53">
        <v>3</v>
      </c>
      <c r="H15" s="53">
        <v>2303</v>
      </c>
      <c r="I15" s="56"/>
      <c r="J15" s="53" t="s">
        <v>89</v>
      </c>
      <c r="K15" s="55" t="s">
        <v>88</v>
      </c>
      <c r="L15" s="54" t="s">
        <v>87</v>
      </c>
      <c r="M15" s="52"/>
    </row>
    <row r="16" spans="1:32" ht="14" hidden="1">
      <c r="A16" s="43" t="s">
        <v>86</v>
      </c>
      <c r="B16" s="33" t="s">
        <v>67</v>
      </c>
      <c r="C16" s="42">
        <v>2950</v>
      </c>
      <c r="D16" s="33">
        <f t="shared" si="0"/>
        <v>983.33333333333337</v>
      </c>
      <c r="E16" s="53" t="s">
        <v>63</v>
      </c>
      <c r="F16" s="32">
        <v>3</v>
      </c>
      <c r="G16" s="32">
        <v>4</v>
      </c>
      <c r="H16" s="32">
        <v>2429</v>
      </c>
      <c r="I16" s="34"/>
      <c r="J16" s="32" t="s">
        <v>85</v>
      </c>
      <c r="K16" s="32" t="s">
        <v>84</v>
      </c>
      <c r="L16" s="38" t="s">
        <v>83</v>
      </c>
      <c r="M16" s="52"/>
    </row>
    <row r="17" spans="1:13" ht="15" hidden="1">
      <c r="A17" s="43" t="s">
        <v>82</v>
      </c>
      <c r="B17" s="37" t="s">
        <v>58</v>
      </c>
      <c r="C17" s="44">
        <v>1694</v>
      </c>
      <c r="D17" s="33">
        <f t="shared" si="0"/>
        <v>564.66666666666663</v>
      </c>
      <c r="E17" s="32">
        <v>3.7</v>
      </c>
      <c r="F17" s="32">
        <v>3</v>
      </c>
      <c r="G17" s="32">
        <v>2</v>
      </c>
      <c r="H17" s="32">
        <v>1150</v>
      </c>
      <c r="I17" s="43" t="s">
        <v>81</v>
      </c>
      <c r="J17" s="34"/>
      <c r="K17" s="32"/>
      <c r="L17" s="51" t="s">
        <v>80</v>
      </c>
      <c r="M17" s="50" t="s">
        <v>79</v>
      </c>
    </row>
    <row r="18" spans="1:13" ht="45" hidden="1">
      <c r="A18" s="43" t="s">
        <v>78</v>
      </c>
      <c r="B18" s="37" t="s">
        <v>58</v>
      </c>
      <c r="C18" s="42">
        <v>2340</v>
      </c>
      <c r="D18" s="33">
        <f t="shared" si="0"/>
        <v>780</v>
      </c>
      <c r="E18" s="32">
        <v>4.4000000000000004</v>
      </c>
      <c r="F18" s="32">
        <v>3</v>
      </c>
      <c r="G18" s="32">
        <v>3</v>
      </c>
      <c r="H18" s="32">
        <v>1221</v>
      </c>
      <c r="I18" s="32"/>
      <c r="J18" s="32"/>
      <c r="K18" s="48" t="s">
        <v>77</v>
      </c>
      <c r="L18" s="38" t="s">
        <v>76</v>
      </c>
      <c r="M18" s="32" t="s">
        <v>75</v>
      </c>
    </row>
    <row r="19" spans="1:13" ht="60">
      <c r="A19" s="49" t="s">
        <v>74</v>
      </c>
      <c r="B19" s="33" t="s">
        <v>67</v>
      </c>
      <c r="C19" s="44">
        <v>1900</v>
      </c>
      <c r="D19" s="33">
        <f>C19/4</f>
        <v>475</v>
      </c>
      <c r="E19" s="32" t="s">
        <v>63</v>
      </c>
      <c r="F19" s="43">
        <v>4</v>
      </c>
      <c r="G19" s="32">
        <v>2.5</v>
      </c>
      <c r="H19" s="32">
        <v>1875</v>
      </c>
      <c r="I19" s="32"/>
      <c r="J19" s="32"/>
      <c r="K19" s="48" t="s">
        <v>73</v>
      </c>
      <c r="L19" s="47" t="s">
        <v>72</v>
      </c>
      <c r="M19" s="32"/>
    </row>
    <row r="20" spans="1:13" ht="60" hidden="1">
      <c r="A20" s="46" t="s">
        <v>71</v>
      </c>
      <c r="B20" s="33" t="s">
        <v>67</v>
      </c>
      <c r="C20" s="44">
        <v>1600</v>
      </c>
      <c r="D20" s="33">
        <v>533</v>
      </c>
      <c r="E20" s="32" t="s">
        <v>63</v>
      </c>
      <c r="F20" s="32">
        <v>3</v>
      </c>
      <c r="G20" s="32">
        <v>2</v>
      </c>
      <c r="H20" s="32">
        <v>1304</v>
      </c>
      <c r="I20" s="41"/>
      <c r="J20" s="32"/>
      <c r="K20" s="32" t="s">
        <v>70</v>
      </c>
      <c r="L20" s="45" t="s">
        <v>69</v>
      </c>
      <c r="M20" s="32"/>
    </row>
    <row r="21" spans="1:13" ht="14">
      <c r="A21" s="41" t="s">
        <v>68</v>
      </c>
      <c r="B21" s="33" t="s">
        <v>67</v>
      </c>
      <c r="C21" s="42">
        <v>2250</v>
      </c>
      <c r="D21" s="33">
        <f t="shared" ref="D21:D28" si="1">C21/3</f>
        <v>750</v>
      </c>
      <c r="E21" s="32" t="s">
        <v>63</v>
      </c>
      <c r="F21" s="32">
        <v>3</v>
      </c>
      <c r="G21" s="32">
        <v>2.5</v>
      </c>
      <c r="H21" s="32">
        <v>2198</v>
      </c>
      <c r="I21" s="41"/>
      <c r="J21" s="32"/>
      <c r="K21" s="32" t="s">
        <v>66</v>
      </c>
      <c r="L21" s="38" t="s">
        <v>65</v>
      </c>
      <c r="M21" s="32"/>
    </row>
    <row r="22" spans="1:13" ht="15" hidden="1">
      <c r="A22" s="41" t="s">
        <v>64</v>
      </c>
      <c r="B22" s="37" t="s">
        <v>58</v>
      </c>
      <c r="C22" s="40">
        <v>2200</v>
      </c>
      <c r="D22" s="33">
        <f t="shared" si="1"/>
        <v>733.33333333333337</v>
      </c>
      <c r="E22" s="32" t="s">
        <v>63</v>
      </c>
      <c r="F22" s="32">
        <v>3</v>
      </c>
      <c r="G22" s="32">
        <v>2</v>
      </c>
      <c r="H22" s="32">
        <v>1722</v>
      </c>
      <c r="I22" s="39">
        <v>44743</v>
      </c>
      <c r="J22" s="32"/>
      <c r="K22" s="32"/>
      <c r="L22" s="38" t="s">
        <v>62</v>
      </c>
      <c r="M22" s="32"/>
    </row>
    <row r="23" spans="1:13" ht="14">
      <c r="A23" s="34"/>
      <c r="B23" s="37"/>
      <c r="C23" s="33"/>
      <c r="D23" s="33">
        <f t="shared" si="1"/>
        <v>0</v>
      </c>
      <c r="E23" s="32"/>
      <c r="F23" s="32"/>
      <c r="G23" s="32"/>
      <c r="H23" s="32"/>
      <c r="I23" s="32"/>
      <c r="J23" s="32"/>
      <c r="K23" s="32"/>
      <c r="L23" s="32"/>
      <c r="M23" s="32"/>
    </row>
    <row r="24" spans="1:13" ht="14">
      <c r="A24" s="34"/>
      <c r="B24" s="37"/>
      <c r="C24" s="33"/>
      <c r="D24" s="33">
        <f t="shared" si="1"/>
        <v>0</v>
      </c>
      <c r="E24" s="32"/>
      <c r="F24" s="32"/>
      <c r="G24" s="32"/>
      <c r="H24" s="32"/>
      <c r="I24" s="32"/>
      <c r="J24" s="32"/>
      <c r="K24" s="32"/>
      <c r="L24" s="32"/>
      <c r="M24" s="32"/>
    </row>
    <row r="25" spans="1:13" ht="14">
      <c r="A25" s="34"/>
      <c r="B25" s="37"/>
      <c r="C25" s="33"/>
      <c r="D25" s="33">
        <f t="shared" si="1"/>
        <v>0</v>
      </c>
      <c r="E25" s="32"/>
      <c r="F25" s="32"/>
      <c r="G25" s="32"/>
      <c r="H25" s="32"/>
      <c r="I25" s="32"/>
      <c r="J25" s="32"/>
      <c r="K25" s="32"/>
      <c r="L25" s="32"/>
      <c r="M25" s="32"/>
    </row>
    <row r="26" spans="1:13" ht="14">
      <c r="A26" s="34"/>
      <c r="B26" s="37"/>
      <c r="C26" s="33"/>
      <c r="D26" s="33">
        <f t="shared" si="1"/>
        <v>0</v>
      </c>
      <c r="E26" s="32"/>
      <c r="F26" s="32"/>
      <c r="G26" s="32"/>
      <c r="H26" s="32"/>
      <c r="I26" s="32"/>
      <c r="J26" s="32"/>
      <c r="K26" s="32"/>
      <c r="L26" s="32"/>
      <c r="M26" s="32"/>
    </row>
    <row r="27" spans="1:13" ht="14">
      <c r="A27" s="34"/>
      <c r="B27" s="37"/>
      <c r="C27" s="33"/>
      <c r="D27" s="33">
        <f t="shared" si="1"/>
        <v>0</v>
      </c>
      <c r="E27" s="32"/>
      <c r="F27" s="32"/>
      <c r="G27" s="32"/>
      <c r="H27" s="32"/>
      <c r="I27" s="32"/>
      <c r="J27" s="32"/>
      <c r="K27" s="32"/>
      <c r="L27" s="32"/>
      <c r="M27" s="32"/>
    </row>
    <row r="28" spans="1:13" ht="14">
      <c r="A28" s="34"/>
      <c r="B28" s="37"/>
      <c r="C28" s="33"/>
      <c r="D28" s="33">
        <f t="shared" si="1"/>
        <v>0</v>
      </c>
      <c r="E28" s="32"/>
      <c r="F28" s="32"/>
      <c r="G28" s="32"/>
      <c r="H28" s="32"/>
      <c r="I28" s="32"/>
      <c r="J28" s="32"/>
      <c r="K28" s="32"/>
      <c r="L28" s="32"/>
      <c r="M28" s="32"/>
    </row>
    <row r="29" spans="1:13" ht="60">
      <c r="A29" s="30"/>
      <c r="B29" s="36" t="s">
        <v>61</v>
      </c>
      <c r="C29" s="29">
        <f>AVERAGE(C2:C13, C17:C28)</f>
        <v>2259.5882352941176</v>
      </c>
      <c r="D29" s="29">
        <f>AVERAGE(D2:D13, D17:D28)</f>
        <v>526.90277777777771</v>
      </c>
    </row>
    <row r="30" spans="1:13" ht="14">
      <c r="A30" s="35" t="s">
        <v>60</v>
      </c>
      <c r="B30" s="29"/>
      <c r="C30" s="29"/>
    </row>
    <row r="31" spans="1:13" ht="14">
      <c r="A31" s="34" t="s">
        <v>59</v>
      </c>
      <c r="B31" s="33" t="s">
        <v>58</v>
      </c>
      <c r="C31" s="33">
        <v>1453</v>
      </c>
      <c r="D31" s="33">
        <f>C31/2</f>
        <v>726.5</v>
      </c>
      <c r="E31" s="32">
        <v>3.4</v>
      </c>
      <c r="F31" s="32">
        <v>2</v>
      </c>
      <c r="G31" s="32">
        <v>2</v>
      </c>
      <c r="H31" s="32">
        <v>833</v>
      </c>
      <c r="I31" s="32"/>
      <c r="J31" s="32"/>
      <c r="K31" s="32" t="s">
        <v>57</v>
      </c>
      <c r="L31" s="32"/>
      <c r="M31" s="32"/>
    </row>
    <row r="32" spans="1:13" ht="14">
      <c r="A32" s="30"/>
      <c r="B32" s="29"/>
      <c r="C32" s="29"/>
    </row>
    <row r="33" spans="1:12" ht="14">
      <c r="A33" s="30"/>
      <c r="B33" s="29"/>
      <c r="C33" s="29"/>
    </row>
    <row r="34" spans="1:12" ht="14">
      <c r="A34" s="30"/>
      <c r="B34" s="145" t="s">
        <v>56</v>
      </c>
      <c r="C34" s="146"/>
    </row>
    <row r="35" spans="1:12" ht="14">
      <c r="A35" s="30"/>
      <c r="B35" s="147"/>
      <c r="C35" s="148"/>
    </row>
    <row r="36" spans="1:12" ht="14">
      <c r="A36" s="30"/>
      <c r="B36" s="149" t="s">
        <v>55</v>
      </c>
      <c r="C36" s="146"/>
    </row>
    <row r="37" spans="1:12" ht="14">
      <c r="A37" s="30"/>
      <c r="B37" s="150" t="s">
        <v>54</v>
      </c>
      <c r="C37" s="151"/>
    </row>
    <row r="38" spans="1:12" ht="14">
      <c r="A38" s="30"/>
      <c r="B38" s="152" t="s">
        <v>53</v>
      </c>
      <c r="C38" s="148"/>
      <c r="L38" s="31"/>
    </row>
    <row r="39" spans="1:12" ht="14">
      <c r="A39" s="30"/>
      <c r="B39" s="29"/>
      <c r="C39" s="29"/>
    </row>
    <row r="40" spans="1:12" ht="14">
      <c r="A40" s="30"/>
      <c r="B40" s="29"/>
      <c r="C40" s="29"/>
    </row>
    <row r="41" spans="1:12" ht="14">
      <c r="A41" s="30"/>
      <c r="B41" s="29"/>
      <c r="C41" s="29"/>
    </row>
    <row r="42" spans="1:12" ht="14">
      <c r="A42" s="30"/>
      <c r="B42" s="29"/>
      <c r="C42" s="29"/>
    </row>
    <row r="43" spans="1:12" ht="14">
      <c r="A43" s="30"/>
      <c r="B43" s="29"/>
      <c r="C43" s="29"/>
    </row>
    <row r="44" spans="1:12" ht="14">
      <c r="A44" s="30"/>
      <c r="B44" s="29"/>
      <c r="C44" s="29"/>
    </row>
    <row r="45" spans="1:12" ht="14">
      <c r="A45" s="30"/>
      <c r="B45" s="29"/>
      <c r="C45" s="29"/>
    </row>
    <row r="46" spans="1:12" ht="14">
      <c r="A46" s="30"/>
      <c r="B46" s="29"/>
      <c r="C46" s="29"/>
    </row>
    <row r="47" spans="1:12" ht="14">
      <c r="A47" s="30"/>
      <c r="B47" s="29"/>
      <c r="C47" s="29"/>
    </row>
    <row r="48" spans="1:12" ht="14">
      <c r="A48" s="30"/>
      <c r="B48" s="29"/>
      <c r="C48" s="29"/>
    </row>
    <row r="49" spans="1:3" ht="14">
      <c r="A49" s="30"/>
      <c r="B49" s="29"/>
      <c r="C49" s="29"/>
    </row>
    <row r="50" spans="1:3" ht="14">
      <c r="A50" s="30"/>
      <c r="B50" s="29"/>
      <c r="C50" s="29"/>
    </row>
    <row r="51" spans="1:3" ht="14">
      <c r="A51" s="30"/>
      <c r="B51" s="29"/>
      <c r="C51" s="29"/>
    </row>
    <row r="52" spans="1:3" ht="14">
      <c r="A52" s="30"/>
      <c r="B52" s="29"/>
      <c r="C52" s="29"/>
    </row>
    <row r="53" spans="1:3" ht="14">
      <c r="A53" s="30"/>
      <c r="B53" s="29"/>
      <c r="C53" s="29"/>
    </row>
    <row r="54" spans="1:3" ht="14">
      <c r="A54" s="30"/>
      <c r="B54" s="29"/>
      <c r="C54" s="29"/>
    </row>
    <row r="55" spans="1:3" ht="14">
      <c r="A55" s="30"/>
      <c r="B55" s="29"/>
      <c r="C55" s="29"/>
    </row>
    <row r="56" spans="1:3" ht="14">
      <c r="A56" s="30"/>
      <c r="B56" s="29"/>
      <c r="C56" s="29"/>
    </row>
    <row r="57" spans="1:3" ht="14">
      <c r="A57" s="30"/>
      <c r="B57" s="29"/>
      <c r="C57" s="29"/>
    </row>
    <row r="58" spans="1:3" ht="14">
      <c r="A58" s="30"/>
      <c r="B58" s="29"/>
      <c r="C58" s="29"/>
    </row>
    <row r="59" spans="1:3" ht="14">
      <c r="A59" s="30"/>
      <c r="B59" s="29"/>
      <c r="C59" s="29"/>
    </row>
    <row r="60" spans="1:3" ht="14">
      <c r="A60" s="30"/>
      <c r="B60" s="29"/>
      <c r="C60" s="29"/>
    </row>
    <row r="61" spans="1:3" ht="14">
      <c r="A61" s="30"/>
      <c r="B61" s="29"/>
      <c r="C61" s="29"/>
    </row>
    <row r="62" spans="1:3" ht="14">
      <c r="A62" s="30"/>
      <c r="B62" s="29"/>
      <c r="C62" s="29"/>
    </row>
    <row r="63" spans="1:3" ht="14">
      <c r="A63" s="30"/>
      <c r="B63" s="29"/>
      <c r="C63" s="29"/>
    </row>
    <row r="64" spans="1:3" ht="14">
      <c r="A64" s="30"/>
      <c r="B64" s="29"/>
      <c r="C64" s="29"/>
    </row>
    <row r="65" spans="1:3" ht="14">
      <c r="A65" s="30"/>
      <c r="B65" s="29"/>
      <c r="C65" s="29"/>
    </row>
    <row r="66" spans="1:3" ht="14">
      <c r="A66" s="30"/>
      <c r="B66" s="29"/>
      <c r="C66" s="29"/>
    </row>
    <row r="67" spans="1:3" ht="14">
      <c r="A67" s="30"/>
      <c r="B67" s="29"/>
      <c r="C67" s="29"/>
    </row>
    <row r="68" spans="1:3" ht="14">
      <c r="A68" s="30"/>
      <c r="B68" s="29"/>
      <c r="C68" s="29"/>
    </row>
    <row r="69" spans="1:3" ht="14">
      <c r="A69" s="30"/>
      <c r="B69" s="29"/>
      <c r="C69" s="29"/>
    </row>
    <row r="70" spans="1:3" ht="14">
      <c r="A70" s="30"/>
      <c r="B70" s="29"/>
      <c r="C70" s="29"/>
    </row>
    <row r="71" spans="1:3" ht="14">
      <c r="A71" s="30"/>
      <c r="B71" s="29"/>
      <c r="C71" s="29"/>
    </row>
    <row r="72" spans="1:3" ht="14">
      <c r="A72" s="30"/>
      <c r="B72" s="29"/>
      <c r="C72" s="29"/>
    </row>
    <row r="73" spans="1:3" ht="14">
      <c r="A73" s="30"/>
      <c r="B73" s="29"/>
      <c r="C73" s="29"/>
    </row>
    <row r="74" spans="1:3" ht="14">
      <c r="A74" s="30"/>
      <c r="B74" s="29"/>
      <c r="C74" s="29"/>
    </row>
    <row r="75" spans="1:3" ht="14">
      <c r="A75" s="30"/>
      <c r="B75" s="29"/>
      <c r="C75" s="29"/>
    </row>
    <row r="76" spans="1:3" ht="14">
      <c r="A76" s="30"/>
      <c r="B76" s="29"/>
      <c r="C76" s="29"/>
    </row>
    <row r="77" spans="1:3" ht="14">
      <c r="A77" s="30"/>
      <c r="B77" s="29"/>
      <c r="C77" s="29"/>
    </row>
    <row r="78" spans="1:3" ht="14">
      <c r="A78" s="30"/>
      <c r="B78" s="29"/>
      <c r="C78" s="29"/>
    </row>
    <row r="79" spans="1:3" ht="14">
      <c r="A79" s="30"/>
      <c r="B79" s="29"/>
      <c r="C79" s="29"/>
    </row>
    <row r="80" spans="1:3" ht="14">
      <c r="A80" s="30"/>
      <c r="B80" s="29"/>
      <c r="C80" s="29"/>
    </row>
    <row r="81" spans="1:3" ht="14">
      <c r="A81" s="30"/>
      <c r="B81" s="29"/>
      <c r="C81" s="29"/>
    </row>
    <row r="82" spans="1:3" ht="14">
      <c r="A82" s="30"/>
      <c r="B82" s="29"/>
      <c r="C82" s="29"/>
    </row>
    <row r="83" spans="1:3" ht="14">
      <c r="A83" s="30"/>
      <c r="B83" s="29"/>
      <c r="C83" s="29"/>
    </row>
    <row r="84" spans="1:3" ht="14">
      <c r="A84" s="30"/>
      <c r="B84" s="29"/>
      <c r="C84" s="29"/>
    </row>
    <row r="85" spans="1:3" ht="14">
      <c r="A85" s="30"/>
      <c r="B85" s="29"/>
      <c r="C85" s="29"/>
    </row>
    <row r="86" spans="1:3" ht="14">
      <c r="A86" s="30"/>
      <c r="B86" s="29"/>
      <c r="C86" s="29"/>
    </row>
    <row r="87" spans="1:3" ht="14">
      <c r="A87" s="30"/>
      <c r="B87" s="29"/>
      <c r="C87" s="29"/>
    </row>
    <row r="88" spans="1:3" ht="14">
      <c r="A88" s="30"/>
      <c r="B88" s="29"/>
      <c r="C88" s="29"/>
    </row>
    <row r="89" spans="1:3" ht="14">
      <c r="A89" s="30"/>
      <c r="B89" s="29"/>
      <c r="C89" s="29"/>
    </row>
    <row r="90" spans="1:3" ht="14">
      <c r="A90" s="30"/>
      <c r="B90" s="29"/>
      <c r="C90" s="29"/>
    </row>
    <row r="91" spans="1:3" ht="14">
      <c r="A91" s="30"/>
      <c r="B91" s="29"/>
      <c r="C91" s="29"/>
    </row>
    <row r="92" spans="1:3" ht="14">
      <c r="A92" s="30"/>
      <c r="B92" s="29"/>
      <c r="C92" s="29"/>
    </row>
    <row r="93" spans="1:3" ht="14">
      <c r="A93" s="30"/>
      <c r="B93" s="29"/>
      <c r="C93" s="29"/>
    </row>
    <row r="94" spans="1:3" ht="14">
      <c r="A94" s="30"/>
      <c r="B94" s="29"/>
      <c r="C94" s="29"/>
    </row>
    <row r="95" spans="1:3" ht="14">
      <c r="A95" s="30"/>
      <c r="B95" s="29"/>
      <c r="C95" s="29"/>
    </row>
    <row r="96" spans="1:3" ht="14">
      <c r="A96" s="30"/>
      <c r="B96" s="29"/>
      <c r="C96" s="29"/>
    </row>
    <row r="97" spans="1:3" ht="14">
      <c r="A97" s="30"/>
      <c r="B97" s="29"/>
      <c r="C97" s="29"/>
    </row>
    <row r="98" spans="1:3" ht="14">
      <c r="A98" s="30"/>
      <c r="B98" s="29"/>
      <c r="C98" s="29"/>
    </row>
    <row r="99" spans="1:3" ht="14">
      <c r="A99" s="30"/>
      <c r="B99" s="29"/>
      <c r="C99" s="29"/>
    </row>
    <row r="100" spans="1:3" ht="14">
      <c r="A100" s="30"/>
      <c r="B100" s="29"/>
      <c r="C100" s="29"/>
    </row>
    <row r="101" spans="1:3" ht="14">
      <c r="A101" s="30"/>
      <c r="B101" s="29"/>
      <c r="C101" s="29"/>
    </row>
    <row r="102" spans="1:3" ht="14">
      <c r="A102" s="30"/>
      <c r="B102" s="29"/>
      <c r="C102" s="29"/>
    </row>
    <row r="103" spans="1:3" ht="14">
      <c r="A103" s="30"/>
      <c r="B103" s="29"/>
      <c r="C103" s="29"/>
    </row>
    <row r="104" spans="1:3" ht="14">
      <c r="A104" s="30"/>
      <c r="B104" s="29"/>
      <c r="C104" s="29"/>
    </row>
    <row r="105" spans="1:3" ht="14">
      <c r="A105" s="30"/>
      <c r="B105" s="29"/>
      <c r="C105" s="29"/>
    </row>
    <row r="106" spans="1:3" ht="14">
      <c r="A106" s="30"/>
      <c r="B106" s="29"/>
      <c r="C106" s="29"/>
    </row>
    <row r="107" spans="1:3" ht="14">
      <c r="A107" s="30"/>
      <c r="B107" s="29"/>
      <c r="C107" s="29"/>
    </row>
    <row r="108" spans="1:3" ht="14">
      <c r="A108" s="30"/>
      <c r="B108" s="29"/>
      <c r="C108" s="29"/>
    </row>
    <row r="109" spans="1:3" ht="14">
      <c r="A109" s="30"/>
      <c r="B109" s="29"/>
      <c r="C109" s="29"/>
    </row>
    <row r="110" spans="1:3" ht="14">
      <c r="A110" s="30"/>
      <c r="B110" s="29"/>
      <c r="C110" s="29"/>
    </row>
    <row r="111" spans="1:3" ht="14">
      <c r="A111" s="30"/>
      <c r="B111" s="29"/>
      <c r="C111" s="29"/>
    </row>
    <row r="112" spans="1:3" ht="14">
      <c r="A112" s="30"/>
      <c r="B112" s="29"/>
      <c r="C112" s="29"/>
    </row>
    <row r="113" spans="1:3" ht="14">
      <c r="A113" s="30"/>
      <c r="B113" s="29"/>
      <c r="C113" s="29"/>
    </row>
    <row r="114" spans="1:3" ht="14">
      <c r="A114" s="30"/>
      <c r="B114" s="29"/>
      <c r="C114" s="29"/>
    </row>
    <row r="115" spans="1:3" ht="14">
      <c r="A115" s="30"/>
      <c r="B115" s="29"/>
      <c r="C115" s="29"/>
    </row>
    <row r="116" spans="1:3" ht="14">
      <c r="A116" s="30"/>
      <c r="B116" s="29"/>
      <c r="C116" s="29"/>
    </row>
    <row r="117" spans="1:3" ht="14">
      <c r="A117" s="30"/>
      <c r="B117" s="29"/>
      <c r="C117" s="29"/>
    </row>
    <row r="118" spans="1:3" ht="14">
      <c r="A118" s="30"/>
      <c r="B118" s="29"/>
      <c r="C118" s="29"/>
    </row>
    <row r="119" spans="1:3" ht="14">
      <c r="A119" s="30"/>
      <c r="B119" s="29"/>
      <c r="C119" s="29"/>
    </row>
    <row r="120" spans="1:3" ht="14">
      <c r="A120" s="30"/>
      <c r="B120" s="29"/>
      <c r="C120" s="29"/>
    </row>
    <row r="121" spans="1:3" ht="14">
      <c r="A121" s="30"/>
      <c r="B121" s="29"/>
      <c r="C121" s="29"/>
    </row>
    <row r="122" spans="1:3" ht="14">
      <c r="A122" s="30"/>
      <c r="B122" s="29"/>
      <c r="C122" s="29"/>
    </row>
    <row r="123" spans="1:3" ht="14">
      <c r="A123" s="30"/>
      <c r="B123" s="29"/>
      <c r="C123" s="29"/>
    </row>
    <row r="124" spans="1:3" ht="14">
      <c r="A124" s="30"/>
      <c r="B124" s="29"/>
      <c r="C124" s="29"/>
    </row>
    <row r="125" spans="1:3" ht="14">
      <c r="A125" s="30"/>
      <c r="B125" s="29"/>
      <c r="C125" s="29"/>
    </row>
    <row r="126" spans="1:3" ht="14">
      <c r="A126" s="30"/>
      <c r="B126" s="29"/>
      <c r="C126" s="29"/>
    </row>
    <row r="127" spans="1:3" ht="14">
      <c r="A127" s="30"/>
      <c r="B127" s="29"/>
      <c r="C127" s="29"/>
    </row>
    <row r="128" spans="1:3" ht="14">
      <c r="A128" s="30"/>
      <c r="B128" s="29"/>
      <c r="C128" s="29"/>
    </row>
    <row r="129" spans="1:3" ht="14">
      <c r="A129" s="30"/>
      <c r="B129" s="29"/>
      <c r="C129" s="29"/>
    </row>
    <row r="130" spans="1:3" ht="14">
      <c r="A130" s="30"/>
      <c r="B130" s="29"/>
      <c r="C130" s="29"/>
    </row>
    <row r="131" spans="1:3" ht="14">
      <c r="A131" s="30"/>
      <c r="B131" s="29"/>
      <c r="C131" s="29"/>
    </row>
    <row r="132" spans="1:3" ht="14">
      <c r="A132" s="30"/>
      <c r="B132" s="29"/>
      <c r="C132" s="29"/>
    </row>
    <row r="133" spans="1:3" ht="14">
      <c r="A133" s="30"/>
      <c r="B133" s="29"/>
      <c r="C133" s="29"/>
    </row>
    <row r="134" spans="1:3" ht="14">
      <c r="A134" s="30"/>
      <c r="B134" s="29"/>
      <c r="C134" s="29"/>
    </row>
    <row r="135" spans="1:3" ht="14">
      <c r="A135" s="30"/>
      <c r="B135" s="29"/>
      <c r="C135" s="29"/>
    </row>
    <row r="136" spans="1:3" ht="14">
      <c r="A136" s="30"/>
      <c r="B136" s="29"/>
      <c r="C136" s="29"/>
    </row>
    <row r="137" spans="1:3" ht="14">
      <c r="A137" s="30"/>
      <c r="B137" s="29"/>
      <c r="C137" s="29"/>
    </row>
    <row r="138" spans="1:3" ht="14">
      <c r="A138" s="30"/>
      <c r="B138" s="29"/>
      <c r="C138" s="29"/>
    </row>
    <row r="139" spans="1:3" ht="14">
      <c r="A139" s="30"/>
      <c r="B139" s="29"/>
      <c r="C139" s="29"/>
    </row>
    <row r="140" spans="1:3" ht="14">
      <c r="A140" s="30"/>
      <c r="B140" s="29"/>
      <c r="C140" s="29"/>
    </row>
    <row r="141" spans="1:3" ht="14">
      <c r="A141" s="30"/>
      <c r="B141" s="29"/>
      <c r="C141" s="29"/>
    </row>
    <row r="142" spans="1:3" ht="14">
      <c r="A142" s="30"/>
      <c r="B142" s="29"/>
      <c r="C142" s="29"/>
    </row>
    <row r="143" spans="1:3" ht="14">
      <c r="A143" s="30"/>
      <c r="B143" s="29"/>
      <c r="C143" s="29"/>
    </row>
    <row r="144" spans="1:3" ht="14">
      <c r="A144" s="30"/>
      <c r="B144" s="29"/>
      <c r="C144" s="29"/>
    </row>
    <row r="145" spans="1:3" ht="14">
      <c r="A145" s="30"/>
      <c r="B145" s="29"/>
      <c r="C145" s="29"/>
    </row>
    <row r="146" spans="1:3" ht="14">
      <c r="A146" s="30"/>
      <c r="B146" s="29"/>
      <c r="C146" s="29"/>
    </row>
    <row r="147" spans="1:3" ht="14">
      <c r="A147" s="30"/>
      <c r="B147" s="29"/>
      <c r="C147" s="29"/>
    </row>
    <row r="148" spans="1:3" ht="14">
      <c r="A148" s="30"/>
      <c r="B148" s="29"/>
      <c r="C148" s="29"/>
    </row>
    <row r="149" spans="1:3" ht="14">
      <c r="A149" s="30"/>
      <c r="B149" s="29"/>
      <c r="C149" s="29"/>
    </row>
    <row r="150" spans="1:3" ht="14">
      <c r="A150" s="30"/>
      <c r="B150" s="29"/>
      <c r="C150" s="29"/>
    </row>
    <row r="151" spans="1:3" ht="14">
      <c r="A151" s="30"/>
      <c r="B151" s="29"/>
      <c r="C151" s="29"/>
    </row>
    <row r="152" spans="1:3" ht="14">
      <c r="A152" s="30"/>
      <c r="B152" s="29"/>
      <c r="C152" s="29"/>
    </row>
    <row r="153" spans="1:3" ht="14">
      <c r="A153" s="30"/>
      <c r="B153" s="29"/>
      <c r="C153" s="29"/>
    </row>
    <row r="154" spans="1:3" ht="14">
      <c r="A154" s="30"/>
      <c r="B154" s="29"/>
      <c r="C154" s="29"/>
    </row>
    <row r="155" spans="1:3" ht="14">
      <c r="A155" s="30"/>
      <c r="B155" s="29"/>
      <c r="C155" s="29"/>
    </row>
    <row r="156" spans="1:3" ht="14">
      <c r="A156" s="30"/>
      <c r="B156" s="29"/>
      <c r="C156" s="29"/>
    </row>
    <row r="157" spans="1:3" ht="14">
      <c r="A157" s="30"/>
      <c r="B157" s="29"/>
      <c r="C157" s="29"/>
    </row>
    <row r="158" spans="1:3" ht="14">
      <c r="A158" s="30"/>
      <c r="B158" s="29"/>
      <c r="C158" s="29"/>
    </row>
    <row r="159" spans="1:3" ht="14">
      <c r="A159" s="30"/>
      <c r="B159" s="29"/>
      <c r="C159" s="29"/>
    </row>
    <row r="160" spans="1:3" ht="14">
      <c r="A160" s="30"/>
      <c r="B160" s="29"/>
      <c r="C160" s="29"/>
    </row>
    <row r="161" spans="1:3" ht="14">
      <c r="A161" s="30"/>
      <c r="B161" s="29"/>
      <c r="C161" s="29"/>
    </row>
    <row r="162" spans="1:3" ht="14">
      <c r="A162" s="30"/>
      <c r="B162" s="29"/>
      <c r="C162" s="29"/>
    </row>
    <row r="163" spans="1:3" ht="14">
      <c r="A163" s="30"/>
      <c r="B163" s="29"/>
      <c r="C163" s="29"/>
    </row>
    <row r="164" spans="1:3" ht="14">
      <c r="A164" s="30"/>
      <c r="B164" s="29"/>
      <c r="C164" s="29"/>
    </row>
    <row r="165" spans="1:3" ht="14">
      <c r="A165" s="30"/>
      <c r="B165" s="29"/>
      <c r="C165" s="29"/>
    </row>
    <row r="166" spans="1:3" ht="14">
      <c r="A166" s="30"/>
      <c r="B166" s="29"/>
      <c r="C166" s="29"/>
    </row>
    <row r="167" spans="1:3" ht="14">
      <c r="A167" s="30"/>
      <c r="B167" s="29"/>
      <c r="C167" s="29"/>
    </row>
    <row r="168" spans="1:3" ht="14">
      <c r="A168" s="30"/>
      <c r="B168" s="29"/>
      <c r="C168" s="29"/>
    </row>
    <row r="169" spans="1:3" ht="14">
      <c r="A169" s="30"/>
      <c r="B169" s="29"/>
      <c r="C169" s="29"/>
    </row>
    <row r="170" spans="1:3" ht="14">
      <c r="A170" s="30"/>
      <c r="B170" s="29"/>
      <c r="C170" s="29"/>
    </row>
    <row r="171" spans="1:3" ht="14">
      <c r="A171" s="30"/>
      <c r="B171" s="29"/>
      <c r="C171" s="29"/>
    </row>
    <row r="172" spans="1:3" ht="14">
      <c r="A172" s="30"/>
      <c r="B172" s="29"/>
      <c r="C172" s="29"/>
    </row>
    <row r="173" spans="1:3" ht="14">
      <c r="A173" s="30"/>
      <c r="B173" s="29"/>
      <c r="C173" s="29"/>
    </row>
    <row r="174" spans="1:3" ht="14">
      <c r="A174" s="30"/>
      <c r="B174" s="29"/>
      <c r="C174" s="29"/>
    </row>
    <row r="175" spans="1:3" ht="14">
      <c r="A175" s="30"/>
      <c r="B175" s="29"/>
      <c r="C175" s="29"/>
    </row>
    <row r="176" spans="1:3" ht="14">
      <c r="A176" s="30"/>
      <c r="B176" s="29"/>
      <c r="C176" s="29"/>
    </row>
    <row r="177" spans="1:3" ht="14">
      <c r="A177" s="30"/>
      <c r="B177" s="29"/>
      <c r="C177" s="29"/>
    </row>
    <row r="178" spans="1:3" ht="14">
      <c r="A178" s="30"/>
      <c r="B178" s="29"/>
      <c r="C178" s="29"/>
    </row>
    <row r="179" spans="1:3" ht="14">
      <c r="A179" s="30"/>
      <c r="B179" s="29"/>
      <c r="C179" s="29"/>
    </row>
    <row r="180" spans="1:3" ht="14">
      <c r="A180" s="30"/>
      <c r="B180" s="29"/>
      <c r="C180" s="29"/>
    </row>
    <row r="181" spans="1:3" ht="14">
      <c r="A181" s="30"/>
      <c r="B181" s="29"/>
      <c r="C181" s="29"/>
    </row>
    <row r="182" spans="1:3" ht="14">
      <c r="A182" s="30"/>
      <c r="B182" s="29"/>
      <c r="C182" s="29"/>
    </row>
    <row r="183" spans="1:3" ht="14">
      <c r="A183" s="30"/>
      <c r="B183" s="29"/>
      <c r="C183" s="29"/>
    </row>
    <row r="184" spans="1:3" ht="14">
      <c r="A184" s="30"/>
      <c r="B184" s="29"/>
      <c r="C184" s="29"/>
    </row>
    <row r="185" spans="1:3" ht="14">
      <c r="A185" s="30"/>
      <c r="B185" s="29"/>
      <c r="C185" s="29"/>
    </row>
    <row r="186" spans="1:3" ht="14">
      <c r="A186" s="30"/>
      <c r="B186" s="29"/>
      <c r="C186" s="29"/>
    </row>
    <row r="187" spans="1:3" ht="14">
      <c r="A187" s="30"/>
      <c r="B187" s="29"/>
      <c r="C187" s="29"/>
    </row>
    <row r="188" spans="1:3" ht="14">
      <c r="A188" s="30"/>
      <c r="B188" s="29"/>
      <c r="C188" s="29"/>
    </row>
    <row r="189" spans="1:3" ht="14">
      <c r="A189" s="30"/>
      <c r="B189" s="29"/>
      <c r="C189" s="29"/>
    </row>
    <row r="190" spans="1:3" ht="14">
      <c r="A190" s="30"/>
      <c r="B190" s="29"/>
      <c r="C190" s="29"/>
    </row>
    <row r="191" spans="1:3" ht="14">
      <c r="A191" s="30"/>
      <c r="B191" s="29"/>
      <c r="C191" s="29"/>
    </row>
    <row r="192" spans="1:3" ht="14">
      <c r="A192" s="30"/>
      <c r="B192" s="29"/>
      <c r="C192" s="29"/>
    </row>
    <row r="193" spans="1:3" ht="14">
      <c r="A193" s="30"/>
      <c r="B193" s="29"/>
      <c r="C193" s="29"/>
    </row>
    <row r="194" spans="1:3" ht="14">
      <c r="A194" s="30"/>
      <c r="B194" s="29"/>
      <c r="C194" s="29"/>
    </row>
    <row r="195" spans="1:3" ht="14">
      <c r="A195" s="30"/>
      <c r="B195" s="29"/>
      <c r="C195" s="29"/>
    </row>
    <row r="196" spans="1:3" ht="14">
      <c r="A196" s="30"/>
      <c r="B196" s="29"/>
      <c r="C196" s="29"/>
    </row>
    <row r="197" spans="1:3" ht="14">
      <c r="A197" s="30"/>
      <c r="B197" s="29"/>
      <c r="C197" s="29"/>
    </row>
    <row r="198" spans="1:3" ht="14">
      <c r="A198" s="30"/>
      <c r="B198" s="29"/>
      <c r="C198" s="29"/>
    </row>
    <row r="199" spans="1:3" ht="14">
      <c r="A199" s="30"/>
      <c r="B199" s="29"/>
      <c r="C199" s="29"/>
    </row>
    <row r="200" spans="1:3" ht="14">
      <c r="A200" s="30"/>
      <c r="B200" s="29"/>
      <c r="C200" s="29"/>
    </row>
    <row r="201" spans="1:3" ht="14">
      <c r="A201" s="30"/>
      <c r="B201" s="29"/>
      <c r="C201" s="29"/>
    </row>
    <row r="202" spans="1:3" ht="14">
      <c r="A202" s="30"/>
      <c r="B202" s="29"/>
      <c r="C202" s="29"/>
    </row>
    <row r="203" spans="1:3" ht="14">
      <c r="A203" s="30"/>
      <c r="B203" s="29"/>
      <c r="C203" s="29"/>
    </row>
    <row r="204" spans="1:3" ht="14">
      <c r="A204" s="30"/>
      <c r="B204" s="29"/>
      <c r="C204" s="29"/>
    </row>
    <row r="205" spans="1:3" ht="14">
      <c r="A205" s="30"/>
      <c r="B205" s="29"/>
      <c r="C205" s="29"/>
    </row>
    <row r="206" spans="1:3" ht="14">
      <c r="A206" s="30"/>
      <c r="B206" s="29"/>
      <c r="C206" s="29"/>
    </row>
    <row r="207" spans="1:3" ht="14">
      <c r="A207" s="30"/>
      <c r="B207" s="29"/>
      <c r="C207" s="29"/>
    </row>
    <row r="208" spans="1:3" ht="14">
      <c r="A208" s="30"/>
      <c r="B208" s="29"/>
      <c r="C208" s="29"/>
    </row>
    <row r="209" spans="1:3" ht="14">
      <c r="A209" s="30"/>
      <c r="B209" s="29"/>
      <c r="C209" s="29"/>
    </row>
    <row r="210" spans="1:3" ht="14">
      <c r="A210" s="30"/>
      <c r="B210" s="29"/>
      <c r="C210" s="29"/>
    </row>
    <row r="211" spans="1:3" ht="14">
      <c r="A211" s="30"/>
      <c r="B211" s="29"/>
      <c r="C211" s="29"/>
    </row>
    <row r="212" spans="1:3" ht="14">
      <c r="A212" s="30"/>
      <c r="B212" s="29"/>
      <c r="C212" s="29"/>
    </row>
    <row r="213" spans="1:3" ht="14">
      <c r="A213" s="30"/>
      <c r="B213" s="29"/>
      <c r="C213" s="29"/>
    </row>
    <row r="214" spans="1:3" ht="14">
      <c r="A214" s="30"/>
      <c r="B214" s="29"/>
      <c r="C214" s="29"/>
    </row>
    <row r="215" spans="1:3" ht="14">
      <c r="A215" s="30"/>
      <c r="B215" s="29"/>
      <c r="C215" s="29"/>
    </row>
    <row r="216" spans="1:3" ht="14">
      <c r="A216" s="30"/>
      <c r="B216" s="29"/>
      <c r="C216" s="29"/>
    </row>
    <row r="217" spans="1:3" ht="14">
      <c r="A217" s="30"/>
      <c r="B217" s="29"/>
      <c r="C217" s="29"/>
    </row>
    <row r="218" spans="1:3" ht="14">
      <c r="A218" s="30"/>
      <c r="B218" s="29"/>
      <c r="C218" s="29"/>
    </row>
    <row r="219" spans="1:3" ht="14">
      <c r="A219" s="30"/>
      <c r="B219" s="29"/>
      <c r="C219" s="29"/>
    </row>
    <row r="220" spans="1:3" ht="14">
      <c r="A220" s="30"/>
      <c r="B220" s="29"/>
      <c r="C220" s="29"/>
    </row>
    <row r="221" spans="1:3" ht="14">
      <c r="A221" s="30"/>
      <c r="B221" s="29"/>
      <c r="C221" s="29"/>
    </row>
    <row r="222" spans="1:3" ht="14">
      <c r="A222" s="30"/>
      <c r="B222" s="29"/>
      <c r="C222" s="29"/>
    </row>
    <row r="223" spans="1:3" ht="14">
      <c r="A223" s="30"/>
      <c r="B223" s="29"/>
      <c r="C223" s="29"/>
    </row>
    <row r="224" spans="1:3" ht="14">
      <c r="A224" s="30"/>
      <c r="B224" s="29"/>
      <c r="C224" s="29"/>
    </row>
    <row r="225" spans="1:3" ht="14">
      <c r="A225" s="30"/>
      <c r="B225" s="29"/>
      <c r="C225" s="29"/>
    </row>
    <row r="226" spans="1:3" ht="14">
      <c r="A226" s="30"/>
      <c r="B226" s="29"/>
      <c r="C226" s="29"/>
    </row>
    <row r="227" spans="1:3" ht="14">
      <c r="A227" s="30"/>
      <c r="B227" s="29"/>
      <c r="C227" s="29"/>
    </row>
    <row r="228" spans="1:3" ht="14">
      <c r="A228" s="30"/>
      <c r="B228" s="29"/>
      <c r="C228" s="29"/>
    </row>
    <row r="229" spans="1:3" ht="14">
      <c r="A229" s="30"/>
      <c r="B229" s="29"/>
      <c r="C229" s="29"/>
    </row>
    <row r="230" spans="1:3" ht="14">
      <c r="A230" s="30"/>
      <c r="B230" s="29"/>
      <c r="C230" s="29"/>
    </row>
    <row r="231" spans="1:3" ht="14">
      <c r="A231" s="30"/>
      <c r="B231" s="29"/>
      <c r="C231" s="29"/>
    </row>
    <row r="232" spans="1:3" ht="14">
      <c r="A232" s="30"/>
      <c r="B232" s="29"/>
      <c r="C232" s="29"/>
    </row>
    <row r="233" spans="1:3" ht="14">
      <c r="A233" s="30"/>
      <c r="B233" s="29"/>
      <c r="C233" s="29"/>
    </row>
    <row r="234" spans="1:3" ht="14">
      <c r="A234" s="30"/>
      <c r="B234" s="29"/>
      <c r="C234" s="29"/>
    </row>
    <row r="235" spans="1:3" ht="14">
      <c r="A235" s="30"/>
      <c r="B235" s="29"/>
      <c r="C235" s="29"/>
    </row>
    <row r="236" spans="1:3" ht="14">
      <c r="A236" s="30"/>
      <c r="B236" s="29"/>
      <c r="C236" s="29"/>
    </row>
    <row r="237" spans="1:3" ht="14">
      <c r="A237" s="30"/>
      <c r="B237" s="29"/>
      <c r="C237" s="29"/>
    </row>
    <row r="238" spans="1:3" ht="14">
      <c r="A238" s="30"/>
      <c r="B238" s="29"/>
      <c r="C238" s="29"/>
    </row>
    <row r="239" spans="1:3" ht="14">
      <c r="A239" s="30"/>
      <c r="B239" s="29"/>
      <c r="C239" s="29"/>
    </row>
    <row r="240" spans="1:3" ht="14">
      <c r="A240" s="30"/>
      <c r="B240" s="29"/>
      <c r="C240" s="29"/>
    </row>
    <row r="241" spans="1:3" ht="14">
      <c r="A241" s="30"/>
      <c r="B241" s="29"/>
      <c r="C241" s="29"/>
    </row>
    <row r="242" spans="1:3" ht="14">
      <c r="A242" s="30"/>
      <c r="B242" s="29"/>
      <c r="C242" s="29"/>
    </row>
    <row r="243" spans="1:3" ht="14">
      <c r="A243" s="30"/>
      <c r="B243" s="29"/>
      <c r="C243" s="29"/>
    </row>
    <row r="244" spans="1:3" ht="14">
      <c r="A244" s="30"/>
      <c r="B244" s="29"/>
      <c r="C244" s="29"/>
    </row>
    <row r="245" spans="1:3" ht="14">
      <c r="A245" s="30"/>
      <c r="B245" s="29"/>
      <c r="C245" s="29"/>
    </row>
    <row r="246" spans="1:3" ht="14">
      <c r="A246" s="30"/>
      <c r="B246" s="29"/>
      <c r="C246" s="29"/>
    </row>
    <row r="247" spans="1:3" ht="14">
      <c r="A247" s="30"/>
      <c r="B247" s="29"/>
      <c r="C247" s="29"/>
    </row>
    <row r="248" spans="1:3" ht="14">
      <c r="A248" s="30"/>
      <c r="B248" s="29"/>
      <c r="C248" s="29"/>
    </row>
    <row r="249" spans="1:3" ht="14">
      <c r="A249" s="30"/>
      <c r="B249" s="29"/>
      <c r="C249" s="29"/>
    </row>
    <row r="250" spans="1:3" ht="14">
      <c r="A250" s="30"/>
      <c r="B250" s="29"/>
      <c r="C250" s="29"/>
    </row>
    <row r="251" spans="1:3" ht="14">
      <c r="A251" s="30"/>
      <c r="B251" s="29"/>
      <c r="C251" s="29"/>
    </row>
    <row r="252" spans="1:3" ht="14">
      <c r="A252" s="30"/>
      <c r="B252" s="29"/>
      <c r="C252" s="29"/>
    </row>
    <row r="253" spans="1:3" ht="14">
      <c r="A253" s="30"/>
      <c r="B253" s="29"/>
      <c r="C253" s="29"/>
    </row>
    <row r="254" spans="1:3" ht="14">
      <c r="A254" s="30"/>
      <c r="B254" s="29"/>
      <c r="C254" s="29"/>
    </row>
    <row r="255" spans="1:3" ht="14">
      <c r="A255" s="30"/>
      <c r="B255" s="29"/>
      <c r="C255" s="29"/>
    </row>
    <row r="256" spans="1:3" ht="14">
      <c r="A256" s="30"/>
      <c r="B256" s="29"/>
      <c r="C256" s="29"/>
    </row>
    <row r="257" spans="1:3" ht="14">
      <c r="A257" s="30"/>
      <c r="B257" s="29"/>
      <c r="C257" s="29"/>
    </row>
    <row r="258" spans="1:3" ht="14">
      <c r="A258" s="30"/>
      <c r="B258" s="29"/>
      <c r="C258" s="29"/>
    </row>
    <row r="259" spans="1:3" ht="14">
      <c r="A259" s="30"/>
      <c r="B259" s="29"/>
      <c r="C259" s="29"/>
    </row>
    <row r="260" spans="1:3" ht="14">
      <c r="A260" s="30"/>
      <c r="B260" s="29"/>
      <c r="C260" s="29"/>
    </row>
    <row r="261" spans="1:3" ht="14">
      <c r="A261" s="30"/>
      <c r="B261" s="29"/>
      <c r="C261" s="29"/>
    </row>
    <row r="262" spans="1:3" ht="14">
      <c r="A262" s="30"/>
      <c r="B262" s="29"/>
      <c r="C262" s="29"/>
    </row>
    <row r="263" spans="1:3" ht="14">
      <c r="A263" s="30"/>
      <c r="B263" s="29"/>
      <c r="C263" s="29"/>
    </row>
    <row r="264" spans="1:3" ht="14">
      <c r="A264" s="30"/>
      <c r="B264" s="29"/>
      <c r="C264" s="29"/>
    </row>
    <row r="265" spans="1:3" ht="14">
      <c r="A265" s="30"/>
      <c r="B265" s="29"/>
      <c r="C265" s="29"/>
    </row>
    <row r="266" spans="1:3" ht="14">
      <c r="A266" s="30"/>
      <c r="B266" s="29"/>
      <c r="C266" s="29"/>
    </row>
    <row r="267" spans="1:3" ht="14">
      <c r="A267" s="30"/>
      <c r="B267" s="29"/>
      <c r="C267" s="29"/>
    </row>
    <row r="268" spans="1:3" ht="14">
      <c r="A268" s="30"/>
      <c r="B268" s="29"/>
      <c r="C268" s="29"/>
    </row>
    <row r="269" spans="1:3" ht="14">
      <c r="A269" s="30"/>
      <c r="B269" s="29"/>
      <c r="C269" s="29"/>
    </row>
    <row r="270" spans="1:3" ht="14">
      <c r="A270" s="30"/>
      <c r="B270" s="29"/>
      <c r="C270" s="29"/>
    </row>
    <row r="271" spans="1:3" ht="14">
      <c r="A271" s="30"/>
      <c r="B271" s="29"/>
      <c r="C271" s="29"/>
    </row>
    <row r="272" spans="1:3" ht="14">
      <c r="A272" s="30"/>
      <c r="B272" s="29"/>
      <c r="C272" s="29"/>
    </row>
    <row r="273" spans="1:3" ht="14">
      <c r="A273" s="30"/>
      <c r="B273" s="29"/>
      <c r="C273" s="29"/>
    </row>
    <row r="274" spans="1:3" ht="14">
      <c r="A274" s="30"/>
      <c r="B274" s="29"/>
      <c r="C274" s="29"/>
    </row>
    <row r="275" spans="1:3" ht="14">
      <c r="A275" s="30"/>
      <c r="B275" s="29"/>
      <c r="C275" s="29"/>
    </row>
    <row r="276" spans="1:3" ht="14">
      <c r="A276" s="30"/>
      <c r="B276" s="29"/>
      <c r="C276" s="29"/>
    </row>
    <row r="277" spans="1:3" ht="14">
      <c r="A277" s="30"/>
      <c r="B277" s="29"/>
      <c r="C277" s="29"/>
    </row>
    <row r="278" spans="1:3" ht="14">
      <c r="A278" s="30"/>
      <c r="B278" s="29"/>
      <c r="C278" s="29"/>
    </row>
    <row r="279" spans="1:3" ht="14">
      <c r="A279" s="30"/>
      <c r="B279" s="29"/>
      <c r="C279" s="29"/>
    </row>
    <row r="280" spans="1:3" ht="14">
      <c r="A280" s="30"/>
      <c r="B280" s="29"/>
      <c r="C280" s="29"/>
    </row>
    <row r="281" spans="1:3" ht="14">
      <c r="A281" s="30"/>
      <c r="B281" s="29"/>
      <c r="C281" s="29"/>
    </row>
    <row r="282" spans="1:3" ht="14">
      <c r="A282" s="30"/>
      <c r="B282" s="29"/>
      <c r="C282" s="29"/>
    </row>
    <row r="283" spans="1:3" ht="14">
      <c r="A283" s="30"/>
      <c r="B283" s="29"/>
      <c r="C283" s="29"/>
    </row>
    <row r="284" spans="1:3" ht="14">
      <c r="A284" s="30"/>
      <c r="B284" s="29"/>
      <c r="C284" s="29"/>
    </row>
    <row r="285" spans="1:3" ht="14">
      <c r="A285" s="30"/>
      <c r="B285" s="29"/>
      <c r="C285" s="29"/>
    </row>
    <row r="286" spans="1:3" ht="14">
      <c r="A286" s="30"/>
      <c r="B286" s="29"/>
      <c r="C286" s="29"/>
    </row>
    <row r="287" spans="1:3" ht="14">
      <c r="A287" s="30"/>
      <c r="B287" s="29"/>
      <c r="C287" s="29"/>
    </row>
    <row r="288" spans="1:3" ht="14">
      <c r="A288" s="30"/>
      <c r="B288" s="29"/>
      <c r="C288" s="29"/>
    </row>
    <row r="289" spans="1:3" ht="14">
      <c r="A289" s="30"/>
      <c r="B289" s="29"/>
      <c r="C289" s="29"/>
    </row>
    <row r="290" spans="1:3" ht="14">
      <c r="A290" s="30"/>
      <c r="B290" s="29"/>
      <c r="C290" s="29"/>
    </row>
    <row r="291" spans="1:3" ht="14">
      <c r="A291" s="30"/>
      <c r="B291" s="29"/>
      <c r="C291" s="29"/>
    </row>
    <row r="292" spans="1:3" ht="14">
      <c r="A292" s="30"/>
      <c r="B292" s="29"/>
      <c r="C292" s="29"/>
    </row>
    <row r="293" spans="1:3" ht="14">
      <c r="A293" s="30"/>
      <c r="B293" s="29"/>
      <c r="C293" s="29"/>
    </row>
    <row r="294" spans="1:3" ht="14">
      <c r="A294" s="30"/>
      <c r="B294" s="29"/>
      <c r="C294" s="29"/>
    </row>
    <row r="295" spans="1:3" ht="14">
      <c r="A295" s="30"/>
      <c r="B295" s="29"/>
      <c r="C295" s="29"/>
    </row>
    <row r="296" spans="1:3" ht="14">
      <c r="A296" s="30"/>
      <c r="B296" s="29"/>
      <c r="C296" s="29"/>
    </row>
    <row r="297" spans="1:3" ht="14">
      <c r="A297" s="30"/>
      <c r="B297" s="29"/>
      <c r="C297" s="29"/>
    </row>
    <row r="298" spans="1:3" ht="14">
      <c r="A298" s="30"/>
      <c r="B298" s="29"/>
      <c r="C298" s="29"/>
    </row>
    <row r="299" spans="1:3" ht="14">
      <c r="A299" s="30"/>
      <c r="B299" s="29"/>
      <c r="C299" s="29"/>
    </row>
    <row r="300" spans="1:3" ht="14">
      <c r="A300" s="30"/>
      <c r="B300" s="29"/>
      <c r="C300" s="29"/>
    </row>
    <row r="301" spans="1:3" ht="14">
      <c r="A301" s="30"/>
      <c r="B301" s="29"/>
      <c r="C301" s="29"/>
    </row>
    <row r="302" spans="1:3" ht="14">
      <c r="A302" s="30"/>
      <c r="B302" s="29"/>
      <c r="C302" s="29"/>
    </row>
    <row r="303" spans="1:3" ht="14">
      <c r="A303" s="30"/>
      <c r="B303" s="29"/>
      <c r="C303" s="29"/>
    </row>
    <row r="304" spans="1:3" ht="14">
      <c r="A304" s="30"/>
      <c r="B304" s="29"/>
      <c r="C304" s="29"/>
    </row>
    <row r="305" spans="1:3" ht="14">
      <c r="A305" s="30"/>
      <c r="B305" s="29"/>
      <c r="C305" s="29"/>
    </row>
    <row r="306" spans="1:3" ht="14">
      <c r="A306" s="30"/>
      <c r="B306" s="29"/>
      <c r="C306" s="29"/>
    </row>
    <row r="307" spans="1:3" ht="14">
      <c r="A307" s="30"/>
      <c r="B307" s="29"/>
      <c r="C307" s="29"/>
    </row>
    <row r="308" spans="1:3" ht="14">
      <c r="A308" s="30"/>
      <c r="B308" s="29"/>
      <c r="C308" s="29"/>
    </row>
    <row r="309" spans="1:3" ht="14">
      <c r="A309" s="30"/>
      <c r="B309" s="29"/>
      <c r="C309" s="29"/>
    </row>
    <row r="310" spans="1:3" ht="14">
      <c r="A310" s="30"/>
      <c r="B310" s="29"/>
      <c r="C310" s="29"/>
    </row>
    <row r="311" spans="1:3" ht="14">
      <c r="A311" s="30"/>
      <c r="B311" s="29"/>
      <c r="C311" s="29"/>
    </row>
    <row r="312" spans="1:3" ht="14">
      <c r="A312" s="30"/>
      <c r="B312" s="29"/>
      <c r="C312" s="29"/>
    </row>
    <row r="313" spans="1:3" ht="14">
      <c r="A313" s="30"/>
      <c r="B313" s="29"/>
      <c r="C313" s="29"/>
    </row>
    <row r="314" spans="1:3" ht="14">
      <c r="A314" s="30"/>
      <c r="B314" s="29"/>
      <c r="C314" s="29"/>
    </row>
    <row r="315" spans="1:3" ht="14">
      <c r="A315" s="30"/>
      <c r="B315" s="29"/>
      <c r="C315" s="29"/>
    </row>
    <row r="316" spans="1:3" ht="14">
      <c r="A316" s="30"/>
      <c r="B316" s="29"/>
      <c r="C316" s="29"/>
    </row>
    <row r="317" spans="1:3" ht="14">
      <c r="A317" s="30"/>
      <c r="B317" s="29"/>
      <c r="C317" s="29"/>
    </row>
    <row r="318" spans="1:3" ht="14">
      <c r="A318" s="30"/>
      <c r="B318" s="29"/>
      <c r="C318" s="29"/>
    </row>
    <row r="319" spans="1:3" ht="14">
      <c r="A319" s="30"/>
      <c r="B319" s="29"/>
      <c r="C319" s="29"/>
    </row>
    <row r="320" spans="1:3" ht="14">
      <c r="A320" s="30"/>
      <c r="B320" s="29"/>
      <c r="C320" s="29"/>
    </row>
    <row r="321" spans="1:3" ht="14">
      <c r="A321" s="30"/>
      <c r="B321" s="29"/>
      <c r="C321" s="29"/>
    </row>
    <row r="322" spans="1:3" ht="14">
      <c r="A322" s="30"/>
      <c r="B322" s="29"/>
      <c r="C322" s="29"/>
    </row>
    <row r="323" spans="1:3" ht="14">
      <c r="A323" s="30"/>
      <c r="B323" s="29"/>
      <c r="C323" s="29"/>
    </row>
    <row r="324" spans="1:3" ht="14">
      <c r="A324" s="30"/>
      <c r="B324" s="29"/>
      <c r="C324" s="29"/>
    </row>
    <row r="325" spans="1:3" ht="14">
      <c r="A325" s="30"/>
      <c r="B325" s="29"/>
      <c r="C325" s="29"/>
    </row>
    <row r="326" spans="1:3" ht="14">
      <c r="A326" s="30"/>
      <c r="B326" s="29"/>
      <c r="C326" s="29"/>
    </row>
    <row r="327" spans="1:3" ht="14">
      <c r="A327" s="30"/>
      <c r="B327" s="29"/>
      <c r="C327" s="29"/>
    </row>
    <row r="328" spans="1:3" ht="14">
      <c r="A328" s="30"/>
      <c r="B328" s="29"/>
      <c r="C328" s="29"/>
    </row>
    <row r="329" spans="1:3" ht="14">
      <c r="A329" s="30"/>
      <c r="B329" s="29"/>
      <c r="C329" s="29"/>
    </row>
    <row r="330" spans="1:3" ht="14">
      <c r="A330" s="30"/>
      <c r="B330" s="29"/>
      <c r="C330" s="29"/>
    </row>
    <row r="331" spans="1:3" ht="14">
      <c r="A331" s="30"/>
      <c r="B331" s="29"/>
      <c r="C331" s="29"/>
    </row>
    <row r="332" spans="1:3" ht="14">
      <c r="A332" s="30"/>
      <c r="B332" s="29"/>
      <c r="C332" s="29"/>
    </row>
    <row r="333" spans="1:3" ht="14">
      <c r="A333" s="30"/>
      <c r="B333" s="29"/>
      <c r="C333" s="29"/>
    </row>
    <row r="334" spans="1:3" ht="14">
      <c r="A334" s="30"/>
      <c r="B334" s="29"/>
      <c r="C334" s="29"/>
    </row>
    <row r="335" spans="1:3" ht="14">
      <c r="A335" s="30"/>
      <c r="B335" s="29"/>
      <c r="C335" s="29"/>
    </row>
    <row r="336" spans="1:3" ht="14">
      <c r="A336" s="30"/>
      <c r="B336" s="29"/>
      <c r="C336" s="29"/>
    </row>
    <row r="337" spans="1:3" ht="14">
      <c r="A337" s="30"/>
      <c r="B337" s="29"/>
      <c r="C337" s="29"/>
    </row>
    <row r="338" spans="1:3" ht="14">
      <c r="A338" s="30"/>
      <c r="B338" s="29"/>
      <c r="C338" s="29"/>
    </row>
    <row r="339" spans="1:3" ht="14">
      <c r="A339" s="30"/>
      <c r="B339" s="29"/>
      <c r="C339" s="29"/>
    </row>
    <row r="340" spans="1:3" ht="14">
      <c r="A340" s="30"/>
      <c r="B340" s="29"/>
      <c r="C340" s="29"/>
    </row>
    <row r="341" spans="1:3" ht="14">
      <c r="A341" s="30"/>
      <c r="B341" s="29"/>
      <c r="C341" s="29"/>
    </row>
    <row r="342" spans="1:3" ht="14">
      <c r="A342" s="30"/>
      <c r="B342" s="29"/>
      <c r="C342" s="29"/>
    </row>
    <row r="343" spans="1:3" ht="14">
      <c r="A343" s="30"/>
      <c r="B343" s="29"/>
      <c r="C343" s="29"/>
    </row>
    <row r="344" spans="1:3" ht="14">
      <c r="A344" s="30"/>
      <c r="B344" s="29"/>
      <c r="C344" s="29"/>
    </row>
    <row r="345" spans="1:3" ht="14">
      <c r="A345" s="30"/>
      <c r="B345" s="29"/>
      <c r="C345" s="29"/>
    </row>
    <row r="346" spans="1:3" ht="14">
      <c r="A346" s="30"/>
      <c r="B346" s="29"/>
      <c r="C346" s="29"/>
    </row>
    <row r="347" spans="1:3" ht="14">
      <c r="A347" s="30"/>
      <c r="B347" s="29"/>
      <c r="C347" s="29"/>
    </row>
    <row r="348" spans="1:3" ht="14">
      <c r="A348" s="30"/>
      <c r="B348" s="29"/>
      <c r="C348" s="29"/>
    </row>
    <row r="349" spans="1:3" ht="14">
      <c r="A349" s="30"/>
      <c r="B349" s="29"/>
      <c r="C349" s="29"/>
    </row>
    <row r="350" spans="1:3" ht="14">
      <c r="A350" s="30"/>
      <c r="B350" s="29"/>
      <c r="C350" s="29"/>
    </row>
    <row r="351" spans="1:3" ht="14">
      <c r="A351" s="30"/>
      <c r="B351" s="29"/>
      <c r="C351" s="29"/>
    </row>
    <row r="352" spans="1:3" ht="14">
      <c r="A352" s="30"/>
      <c r="B352" s="29"/>
      <c r="C352" s="29"/>
    </row>
    <row r="353" spans="1:3" ht="14">
      <c r="A353" s="30"/>
      <c r="B353" s="29"/>
      <c r="C353" s="29"/>
    </row>
    <row r="354" spans="1:3" ht="14">
      <c r="A354" s="30"/>
      <c r="B354" s="29"/>
      <c r="C354" s="29"/>
    </row>
    <row r="355" spans="1:3" ht="14">
      <c r="A355" s="30"/>
      <c r="B355" s="29"/>
      <c r="C355" s="29"/>
    </row>
    <row r="356" spans="1:3" ht="14">
      <c r="A356" s="30"/>
      <c r="B356" s="29"/>
      <c r="C356" s="29"/>
    </row>
    <row r="357" spans="1:3" ht="14">
      <c r="A357" s="30"/>
      <c r="B357" s="29"/>
      <c r="C357" s="29"/>
    </row>
    <row r="358" spans="1:3" ht="14">
      <c r="A358" s="30"/>
      <c r="B358" s="29"/>
      <c r="C358" s="29"/>
    </row>
    <row r="359" spans="1:3" ht="14">
      <c r="A359" s="30"/>
      <c r="B359" s="29"/>
      <c r="C359" s="29"/>
    </row>
    <row r="360" spans="1:3" ht="14">
      <c r="A360" s="30"/>
      <c r="B360" s="29"/>
      <c r="C360" s="29"/>
    </row>
    <row r="361" spans="1:3" ht="14">
      <c r="A361" s="30"/>
      <c r="B361" s="29"/>
      <c r="C361" s="29"/>
    </row>
    <row r="362" spans="1:3" ht="14">
      <c r="A362" s="30"/>
      <c r="B362" s="29"/>
      <c r="C362" s="29"/>
    </row>
    <row r="363" spans="1:3" ht="14">
      <c r="A363" s="30"/>
      <c r="B363" s="29"/>
      <c r="C363" s="29"/>
    </row>
    <row r="364" spans="1:3" ht="14">
      <c r="A364" s="30"/>
      <c r="B364" s="29"/>
      <c r="C364" s="29"/>
    </row>
    <row r="365" spans="1:3" ht="14">
      <c r="A365" s="30"/>
      <c r="B365" s="29"/>
      <c r="C365" s="29"/>
    </row>
    <row r="366" spans="1:3" ht="14">
      <c r="A366" s="30"/>
      <c r="B366" s="29"/>
      <c r="C366" s="29"/>
    </row>
    <row r="367" spans="1:3" ht="14">
      <c r="A367" s="30"/>
      <c r="B367" s="29"/>
      <c r="C367" s="29"/>
    </row>
    <row r="368" spans="1:3" ht="14">
      <c r="A368" s="30"/>
      <c r="B368" s="29"/>
      <c r="C368" s="29"/>
    </row>
    <row r="369" spans="1:3" ht="14">
      <c r="A369" s="30"/>
      <c r="B369" s="29"/>
      <c r="C369" s="29"/>
    </row>
    <row r="370" spans="1:3" ht="14">
      <c r="A370" s="30"/>
      <c r="B370" s="29"/>
      <c r="C370" s="29"/>
    </row>
    <row r="371" spans="1:3" ht="14">
      <c r="A371" s="30"/>
      <c r="B371" s="29"/>
      <c r="C371" s="29"/>
    </row>
    <row r="372" spans="1:3" ht="14">
      <c r="A372" s="30"/>
      <c r="B372" s="29"/>
      <c r="C372" s="29"/>
    </row>
    <row r="373" spans="1:3" ht="14">
      <c r="A373" s="30"/>
      <c r="B373" s="29"/>
      <c r="C373" s="29"/>
    </row>
    <row r="374" spans="1:3" ht="14">
      <c r="A374" s="30"/>
      <c r="B374" s="29"/>
      <c r="C374" s="29"/>
    </row>
    <row r="375" spans="1:3" ht="14">
      <c r="A375" s="30"/>
      <c r="B375" s="29"/>
      <c r="C375" s="29"/>
    </row>
    <row r="376" spans="1:3" ht="14">
      <c r="A376" s="30"/>
      <c r="B376" s="29"/>
      <c r="C376" s="29"/>
    </row>
    <row r="377" spans="1:3" ht="14">
      <c r="A377" s="30"/>
      <c r="B377" s="29"/>
      <c r="C377" s="29"/>
    </row>
    <row r="378" spans="1:3" ht="14">
      <c r="A378" s="30"/>
      <c r="B378" s="29"/>
      <c r="C378" s="29"/>
    </row>
    <row r="379" spans="1:3" ht="14">
      <c r="A379" s="30"/>
      <c r="B379" s="29"/>
      <c r="C379" s="29"/>
    </row>
    <row r="380" spans="1:3" ht="14">
      <c r="A380" s="30"/>
      <c r="B380" s="29"/>
      <c r="C380" s="29"/>
    </row>
    <row r="381" spans="1:3" ht="14">
      <c r="A381" s="30"/>
      <c r="B381" s="29"/>
      <c r="C381" s="29"/>
    </row>
    <row r="382" spans="1:3" ht="14">
      <c r="A382" s="30"/>
      <c r="B382" s="29"/>
      <c r="C382" s="29"/>
    </row>
    <row r="383" spans="1:3" ht="14">
      <c r="A383" s="30"/>
      <c r="B383" s="29"/>
      <c r="C383" s="29"/>
    </row>
    <row r="384" spans="1:3" ht="14">
      <c r="A384" s="30"/>
      <c r="B384" s="29"/>
      <c r="C384" s="29"/>
    </row>
    <row r="385" spans="1:3" ht="14">
      <c r="A385" s="30"/>
      <c r="B385" s="29"/>
      <c r="C385" s="29"/>
    </row>
    <row r="386" spans="1:3" ht="14">
      <c r="A386" s="30"/>
      <c r="B386" s="29"/>
      <c r="C386" s="29"/>
    </row>
    <row r="387" spans="1:3" ht="14">
      <c r="A387" s="30"/>
      <c r="B387" s="29"/>
      <c r="C387" s="29"/>
    </row>
    <row r="388" spans="1:3" ht="14">
      <c r="A388" s="30"/>
      <c r="B388" s="29"/>
      <c r="C388" s="29"/>
    </row>
    <row r="389" spans="1:3" ht="14">
      <c r="A389" s="30"/>
      <c r="B389" s="29"/>
      <c r="C389" s="29"/>
    </row>
    <row r="390" spans="1:3" ht="14">
      <c r="A390" s="30"/>
      <c r="B390" s="29"/>
      <c r="C390" s="29"/>
    </row>
    <row r="391" spans="1:3" ht="14">
      <c r="A391" s="30"/>
      <c r="B391" s="29"/>
      <c r="C391" s="29"/>
    </row>
    <row r="392" spans="1:3" ht="14">
      <c r="A392" s="30"/>
      <c r="B392" s="29"/>
      <c r="C392" s="29"/>
    </row>
    <row r="393" spans="1:3" ht="14">
      <c r="A393" s="30"/>
      <c r="B393" s="29"/>
      <c r="C393" s="29"/>
    </row>
    <row r="394" spans="1:3" ht="14">
      <c r="A394" s="30"/>
      <c r="B394" s="29"/>
      <c r="C394" s="29"/>
    </row>
    <row r="395" spans="1:3" ht="14">
      <c r="A395" s="30"/>
      <c r="B395" s="29"/>
      <c r="C395" s="29"/>
    </row>
    <row r="396" spans="1:3" ht="14">
      <c r="A396" s="30"/>
      <c r="B396" s="29"/>
      <c r="C396" s="29"/>
    </row>
    <row r="397" spans="1:3" ht="14">
      <c r="A397" s="30"/>
      <c r="B397" s="29"/>
      <c r="C397" s="29"/>
    </row>
    <row r="398" spans="1:3" ht="14">
      <c r="A398" s="30"/>
      <c r="B398" s="29"/>
      <c r="C398" s="29"/>
    </row>
    <row r="399" spans="1:3" ht="14">
      <c r="A399" s="30"/>
      <c r="B399" s="29"/>
      <c r="C399" s="29"/>
    </row>
    <row r="400" spans="1:3" ht="14">
      <c r="A400" s="30"/>
      <c r="B400" s="29"/>
      <c r="C400" s="29"/>
    </row>
    <row r="401" spans="1:3" ht="14">
      <c r="A401" s="30"/>
      <c r="B401" s="29"/>
      <c r="C401" s="29"/>
    </row>
    <row r="402" spans="1:3" ht="14">
      <c r="A402" s="30"/>
      <c r="B402" s="29"/>
      <c r="C402" s="29"/>
    </row>
    <row r="403" spans="1:3" ht="14">
      <c r="A403" s="30"/>
      <c r="B403" s="29"/>
      <c r="C403" s="29"/>
    </row>
    <row r="404" spans="1:3" ht="14">
      <c r="A404" s="30"/>
      <c r="B404" s="29"/>
      <c r="C404" s="29"/>
    </row>
    <row r="405" spans="1:3" ht="14">
      <c r="A405" s="30"/>
      <c r="B405" s="29"/>
      <c r="C405" s="29"/>
    </row>
    <row r="406" spans="1:3" ht="14">
      <c r="A406" s="30"/>
      <c r="B406" s="29"/>
      <c r="C406" s="29"/>
    </row>
    <row r="407" spans="1:3" ht="14">
      <c r="A407" s="30"/>
      <c r="B407" s="29"/>
      <c r="C407" s="29"/>
    </row>
    <row r="408" spans="1:3" ht="14">
      <c r="A408" s="30"/>
      <c r="B408" s="29"/>
      <c r="C408" s="29"/>
    </row>
    <row r="409" spans="1:3" ht="14">
      <c r="A409" s="30"/>
      <c r="B409" s="29"/>
      <c r="C409" s="29"/>
    </row>
    <row r="410" spans="1:3" ht="14">
      <c r="A410" s="30"/>
      <c r="B410" s="29"/>
      <c r="C410" s="29"/>
    </row>
    <row r="411" spans="1:3" ht="14">
      <c r="A411" s="30"/>
      <c r="B411" s="29"/>
      <c r="C411" s="29"/>
    </row>
    <row r="412" spans="1:3" ht="14">
      <c r="A412" s="30"/>
      <c r="B412" s="29"/>
      <c r="C412" s="29"/>
    </row>
    <row r="413" spans="1:3" ht="14">
      <c r="A413" s="30"/>
      <c r="B413" s="29"/>
      <c r="C413" s="29"/>
    </row>
    <row r="414" spans="1:3" ht="14">
      <c r="A414" s="30"/>
      <c r="B414" s="29"/>
      <c r="C414" s="29"/>
    </row>
    <row r="415" spans="1:3" ht="14">
      <c r="A415" s="30"/>
      <c r="B415" s="29"/>
      <c r="C415" s="29"/>
    </row>
    <row r="416" spans="1:3" ht="14">
      <c r="A416" s="30"/>
      <c r="B416" s="29"/>
      <c r="C416" s="29"/>
    </row>
    <row r="417" spans="1:3" ht="14">
      <c r="A417" s="30"/>
      <c r="B417" s="29"/>
      <c r="C417" s="29"/>
    </row>
    <row r="418" spans="1:3" ht="14">
      <c r="A418" s="30"/>
      <c r="B418" s="29"/>
      <c r="C418" s="29"/>
    </row>
    <row r="419" spans="1:3" ht="14">
      <c r="A419" s="30"/>
      <c r="B419" s="29"/>
      <c r="C419" s="29"/>
    </row>
    <row r="420" spans="1:3" ht="14">
      <c r="A420" s="30"/>
      <c r="B420" s="29"/>
      <c r="C420" s="29"/>
    </row>
    <row r="421" spans="1:3" ht="14">
      <c r="A421" s="30"/>
      <c r="B421" s="29"/>
      <c r="C421" s="29"/>
    </row>
    <row r="422" spans="1:3" ht="14">
      <c r="A422" s="30"/>
      <c r="B422" s="29"/>
      <c r="C422" s="29"/>
    </row>
    <row r="423" spans="1:3" ht="14">
      <c r="A423" s="30"/>
      <c r="B423" s="29"/>
      <c r="C423" s="29"/>
    </row>
    <row r="424" spans="1:3" ht="14">
      <c r="A424" s="30"/>
      <c r="B424" s="29"/>
      <c r="C424" s="29"/>
    </row>
    <row r="425" spans="1:3" ht="14">
      <c r="A425" s="30"/>
      <c r="B425" s="29"/>
      <c r="C425" s="29"/>
    </row>
    <row r="426" spans="1:3" ht="14">
      <c r="A426" s="30"/>
      <c r="B426" s="29"/>
      <c r="C426" s="29"/>
    </row>
    <row r="427" spans="1:3" ht="14">
      <c r="A427" s="30"/>
      <c r="B427" s="29"/>
      <c r="C427" s="29"/>
    </row>
    <row r="428" spans="1:3" ht="14">
      <c r="A428" s="30"/>
      <c r="B428" s="29"/>
      <c r="C428" s="29"/>
    </row>
    <row r="429" spans="1:3" ht="14">
      <c r="A429" s="30"/>
      <c r="B429" s="29"/>
      <c r="C429" s="29"/>
    </row>
    <row r="430" spans="1:3" ht="14">
      <c r="A430" s="30"/>
      <c r="B430" s="29"/>
      <c r="C430" s="29"/>
    </row>
    <row r="431" spans="1:3" ht="14">
      <c r="A431" s="30"/>
      <c r="B431" s="29"/>
      <c r="C431" s="29"/>
    </row>
    <row r="432" spans="1:3" ht="14">
      <c r="A432" s="30"/>
      <c r="B432" s="29"/>
      <c r="C432" s="29"/>
    </row>
    <row r="433" spans="1:3" ht="14">
      <c r="A433" s="30"/>
      <c r="B433" s="29"/>
      <c r="C433" s="29"/>
    </row>
    <row r="434" spans="1:3" ht="14">
      <c r="A434" s="30"/>
      <c r="B434" s="29"/>
      <c r="C434" s="29"/>
    </row>
    <row r="435" spans="1:3" ht="14">
      <c r="A435" s="30"/>
      <c r="B435" s="29"/>
      <c r="C435" s="29"/>
    </row>
    <row r="436" spans="1:3" ht="14">
      <c r="A436" s="30"/>
      <c r="B436" s="29"/>
      <c r="C436" s="29"/>
    </row>
    <row r="437" spans="1:3" ht="14">
      <c r="A437" s="30"/>
      <c r="B437" s="29"/>
      <c r="C437" s="29"/>
    </row>
    <row r="438" spans="1:3" ht="14">
      <c r="A438" s="30"/>
      <c r="B438" s="29"/>
      <c r="C438" s="29"/>
    </row>
    <row r="439" spans="1:3" ht="14">
      <c r="A439" s="30"/>
      <c r="B439" s="29"/>
      <c r="C439" s="29"/>
    </row>
    <row r="440" spans="1:3" ht="14">
      <c r="A440" s="30"/>
      <c r="B440" s="29"/>
      <c r="C440" s="29"/>
    </row>
    <row r="441" spans="1:3" ht="14">
      <c r="A441" s="30"/>
      <c r="B441" s="29"/>
      <c r="C441" s="29"/>
    </row>
    <row r="442" spans="1:3" ht="14">
      <c r="A442" s="30"/>
      <c r="B442" s="29"/>
      <c r="C442" s="29"/>
    </row>
    <row r="443" spans="1:3" ht="14">
      <c r="A443" s="30"/>
      <c r="B443" s="29"/>
      <c r="C443" s="29"/>
    </row>
    <row r="444" spans="1:3" ht="14">
      <c r="A444" s="30"/>
      <c r="B444" s="29"/>
      <c r="C444" s="29"/>
    </row>
    <row r="445" spans="1:3" ht="14">
      <c r="A445" s="30"/>
      <c r="B445" s="29"/>
      <c r="C445" s="29"/>
    </row>
    <row r="446" spans="1:3" ht="14">
      <c r="A446" s="30"/>
      <c r="B446" s="29"/>
      <c r="C446" s="29"/>
    </row>
    <row r="447" spans="1:3" ht="14">
      <c r="A447" s="30"/>
      <c r="B447" s="29"/>
      <c r="C447" s="29"/>
    </row>
    <row r="448" spans="1:3" ht="14">
      <c r="A448" s="30"/>
      <c r="B448" s="29"/>
      <c r="C448" s="29"/>
    </row>
    <row r="449" spans="1:3" ht="14">
      <c r="A449" s="30"/>
      <c r="B449" s="29"/>
      <c r="C449" s="29"/>
    </row>
    <row r="450" spans="1:3" ht="14">
      <c r="A450" s="30"/>
      <c r="B450" s="29"/>
      <c r="C450" s="29"/>
    </row>
    <row r="451" spans="1:3" ht="14">
      <c r="A451" s="30"/>
      <c r="B451" s="29"/>
      <c r="C451" s="29"/>
    </row>
    <row r="452" spans="1:3" ht="14">
      <c r="A452" s="30"/>
      <c r="B452" s="29"/>
      <c r="C452" s="29"/>
    </row>
    <row r="453" spans="1:3" ht="14">
      <c r="A453" s="30"/>
      <c r="B453" s="29"/>
      <c r="C453" s="29"/>
    </row>
    <row r="454" spans="1:3" ht="14">
      <c r="A454" s="30"/>
      <c r="B454" s="29"/>
      <c r="C454" s="29"/>
    </row>
    <row r="455" spans="1:3" ht="14">
      <c r="A455" s="30"/>
      <c r="B455" s="29"/>
      <c r="C455" s="29"/>
    </row>
    <row r="456" spans="1:3" ht="14">
      <c r="A456" s="30"/>
      <c r="B456" s="29"/>
      <c r="C456" s="29"/>
    </row>
    <row r="457" spans="1:3" ht="14">
      <c r="A457" s="30"/>
      <c r="B457" s="29"/>
      <c r="C457" s="29"/>
    </row>
    <row r="458" spans="1:3" ht="14">
      <c r="A458" s="30"/>
      <c r="B458" s="29"/>
      <c r="C458" s="29"/>
    </row>
    <row r="459" spans="1:3" ht="14">
      <c r="A459" s="30"/>
      <c r="B459" s="29"/>
      <c r="C459" s="29"/>
    </row>
    <row r="460" spans="1:3" ht="14">
      <c r="A460" s="30"/>
      <c r="B460" s="29"/>
      <c r="C460" s="29"/>
    </row>
    <row r="461" spans="1:3" ht="14">
      <c r="A461" s="30"/>
      <c r="B461" s="29"/>
      <c r="C461" s="29"/>
    </row>
    <row r="462" spans="1:3" ht="14">
      <c r="A462" s="30"/>
      <c r="B462" s="29"/>
      <c r="C462" s="29"/>
    </row>
    <row r="463" spans="1:3" ht="14">
      <c r="A463" s="30"/>
      <c r="B463" s="29"/>
      <c r="C463" s="29"/>
    </row>
    <row r="464" spans="1:3" ht="14">
      <c r="A464" s="30"/>
      <c r="B464" s="29"/>
      <c r="C464" s="29"/>
    </row>
    <row r="465" spans="1:3" ht="14">
      <c r="A465" s="30"/>
      <c r="B465" s="29"/>
      <c r="C465" s="29"/>
    </row>
    <row r="466" spans="1:3" ht="14">
      <c r="A466" s="30"/>
      <c r="B466" s="29"/>
      <c r="C466" s="29"/>
    </row>
    <row r="467" spans="1:3" ht="14">
      <c r="A467" s="30"/>
      <c r="B467" s="29"/>
      <c r="C467" s="29"/>
    </row>
    <row r="468" spans="1:3" ht="14">
      <c r="A468" s="30"/>
      <c r="B468" s="29"/>
      <c r="C468" s="29"/>
    </row>
    <row r="469" spans="1:3" ht="14">
      <c r="A469" s="30"/>
      <c r="B469" s="29"/>
      <c r="C469" s="29"/>
    </row>
    <row r="470" spans="1:3" ht="14">
      <c r="A470" s="30"/>
      <c r="B470" s="29"/>
      <c r="C470" s="29"/>
    </row>
    <row r="471" spans="1:3" ht="14">
      <c r="A471" s="30"/>
      <c r="B471" s="29"/>
      <c r="C471" s="29"/>
    </row>
    <row r="472" spans="1:3" ht="14">
      <c r="A472" s="30"/>
      <c r="B472" s="29"/>
      <c r="C472" s="29"/>
    </row>
    <row r="473" spans="1:3" ht="14">
      <c r="A473" s="30"/>
      <c r="B473" s="29"/>
      <c r="C473" s="29"/>
    </row>
    <row r="474" spans="1:3" ht="14">
      <c r="A474" s="30"/>
      <c r="B474" s="29"/>
      <c r="C474" s="29"/>
    </row>
    <row r="475" spans="1:3" ht="14">
      <c r="A475" s="30"/>
      <c r="B475" s="29"/>
      <c r="C475" s="29"/>
    </row>
    <row r="476" spans="1:3" ht="14">
      <c r="A476" s="30"/>
      <c r="B476" s="29"/>
      <c r="C476" s="29"/>
    </row>
    <row r="477" spans="1:3" ht="14">
      <c r="A477" s="30"/>
      <c r="B477" s="29"/>
      <c r="C477" s="29"/>
    </row>
    <row r="478" spans="1:3" ht="14">
      <c r="A478" s="30"/>
      <c r="B478" s="29"/>
      <c r="C478" s="29"/>
    </row>
    <row r="479" spans="1:3" ht="14">
      <c r="A479" s="30"/>
      <c r="B479" s="29"/>
      <c r="C479" s="29"/>
    </row>
    <row r="480" spans="1:3" ht="14">
      <c r="A480" s="30"/>
      <c r="B480" s="29"/>
      <c r="C480" s="29"/>
    </row>
    <row r="481" spans="1:3" ht="14">
      <c r="A481" s="30"/>
      <c r="B481" s="29"/>
      <c r="C481" s="29"/>
    </row>
    <row r="482" spans="1:3" ht="14">
      <c r="A482" s="30"/>
      <c r="B482" s="29"/>
      <c r="C482" s="29"/>
    </row>
    <row r="483" spans="1:3" ht="14">
      <c r="A483" s="30"/>
      <c r="B483" s="29"/>
      <c r="C483" s="29"/>
    </row>
    <row r="484" spans="1:3" ht="14">
      <c r="A484" s="30"/>
      <c r="B484" s="29"/>
      <c r="C484" s="29"/>
    </row>
    <row r="485" spans="1:3" ht="14">
      <c r="A485" s="30"/>
      <c r="B485" s="29"/>
      <c r="C485" s="29"/>
    </row>
    <row r="486" spans="1:3" ht="14">
      <c r="A486" s="30"/>
      <c r="B486" s="29"/>
      <c r="C486" s="29"/>
    </row>
    <row r="487" spans="1:3" ht="14">
      <c r="A487" s="30"/>
      <c r="B487" s="29"/>
      <c r="C487" s="29"/>
    </row>
    <row r="488" spans="1:3" ht="14">
      <c r="A488" s="30"/>
      <c r="B488" s="29"/>
      <c r="C488" s="29"/>
    </row>
    <row r="489" spans="1:3" ht="14">
      <c r="A489" s="30"/>
      <c r="B489" s="29"/>
      <c r="C489" s="29"/>
    </row>
    <row r="490" spans="1:3" ht="14">
      <c r="A490" s="30"/>
      <c r="B490" s="29"/>
      <c r="C490" s="29"/>
    </row>
    <row r="491" spans="1:3" ht="14">
      <c r="A491" s="30"/>
      <c r="B491" s="29"/>
      <c r="C491" s="29"/>
    </row>
    <row r="492" spans="1:3" ht="14">
      <c r="A492" s="30"/>
      <c r="B492" s="29"/>
      <c r="C492" s="29"/>
    </row>
    <row r="493" spans="1:3" ht="14">
      <c r="A493" s="30"/>
      <c r="B493" s="29"/>
      <c r="C493" s="29"/>
    </row>
    <row r="494" spans="1:3" ht="14">
      <c r="A494" s="30"/>
      <c r="B494" s="29"/>
      <c r="C494" s="29"/>
    </row>
    <row r="495" spans="1:3" ht="14">
      <c r="A495" s="30"/>
      <c r="B495" s="29"/>
      <c r="C495" s="29"/>
    </row>
    <row r="496" spans="1:3" ht="14">
      <c r="A496" s="30"/>
      <c r="B496" s="29"/>
      <c r="C496" s="29"/>
    </row>
    <row r="497" spans="1:3" ht="14">
      <c r="A497" s="30"/>
      <c r="B497" s="29"/>
      <c r="C497" s="29"/>
    </row>
    <row r="498" spans="1:3" ht="14">
      <c r="A498" s="30"/>
      <c r="B498" s="29"/>
      <c r="C498" s="29"/>
    </row>
    <row r="499" spans="1:3" ht="14">
      <c r="A499" s="30"/>
      <c r="B499" s="29"/>
      <c r="C499" s="29"/>
    </row>
    <row r="500" spans="1:3" ht="14">
      <c r="A500" s="30"/>
      <c r="B500" s="29"/>
      <c r="C500" s="29"/>
    </row>
    <row r="501" spans="1:3" ht="14">
      <c r="A501" s="30"/>
      <c r="B501" s="29"/>
      <c r="C501" s="29"/>
    </row>
    <row r="502" spans="1:3" ht="14">
      <c r="A502" s="30"/>
      <c r="B502" s="29"/>
      <c r="C502" s="29"/>
    </row>
    <row r="503" spans="1:3" ht="14">
      <c r="A503" s="30"/>
      <c r="B503" s="29"/>
      <c r="C503" s="29"/>
    </row>
    <row r="504" spans="1:3" ht="14">
      <c r="A504" s="30"/>
      <c r="B504" s="29"/>
      <c r="C504" s="29"/>
    </row>
    <row r="505" spans="1:3" ht="14">
      <c r="A505" s="30"/>
      <c r="B505" s="29"/>
      <c r="C505" s="29"/>
    </row>
    <row r="506" spans="1:3" ht="14">
      <c r="A506" s="30"/>
      <c r="B506" s="29"/>
      <c r="C506" s="29"/>
    </row>
    <row r="507" spans="1:3" ht="14">
      <c r="A507" s="30"/>
      <c r="B507" s="29"/>
      <c r="C507" s="29"/>
    </row>
    <row r="508" spans="1:3" ht="14">
      <c r="A508" s="30"/>
      <c r="B508" s="29"/>
      <c r="C508" s="29"/>
    </row>
    <row r="509" spans="1:3" ht="14">
      <c r="A509" s="30"/>
      <c r="B509" s="29"/>
      <c r="C509" s="29"/>
    </row>
    <row r="510" spans="1:3" ht="14">
      <c r="A510" s="30"/>
      <c r="B510" s="29"/>
      <c r="C510" s="29"/>
    </row>
    <row r="511" spans="1:3" ht="14">
      <c r="A511" s="30"/>
      <c r="B511" s="29"/>
      <c r="C511" s="29"/>
    </row>
    <row r="512" spans="1:3" ht="14">
      <c r="A512" s="30"/>
      <c r="B512" s="29"/>
      <c r="C512" s="29"/>
    </row>
    <row r="513" spans="1:3" ht="14">
      <c r="A513" s="30"/>
      <c r="B513" s="29"/>
      <c r="C513" s="29"/>
    </row>
    <row r="514" spans="1:3" ht="14">
      <c r="A514" s="30"/>
      <c r="B514" s="29"/>
      <c r="C514" s="29"/>
    </row>
    <row r="515" spans="1:3" ht="14">
      <c r="A515" s="30"/>
      <c r="B515" s="29"/>
      <c r="C515" s="29"/>
    </row>
    <row r="516" spans="1:3" ht="14">
      <c r="A516" s="30"/>
      <c r="B516" s="29"/>
      <c r="C516" s="29"/>
    </row>
    <row r="517" spans="1:3" ht="14">
      <c r="A517" s="30"/>
      <c r="B517" s="29"/>
      <c r="C517" s="29"/>
    </row>
    <row r="518" spans="1:3" ht="14">
      <c r="A518" s="30"/>
      <c r="B518" s="29"/>
      <c r="C518" s="29"/>
    </row>
    <row r="519" spans="1:3" ht="14">
      <c r="A519" s="30"/>
      <c r="B519" s="29"/>
      <c r="C519" s="29"/>
    </row>
    <row r="520" spans="1:3" ht="14">
      <c r="A520" s="30"/>
      <c r="B520" s="29"/>
      <c r="C520" s="29"/>
    </row>
    <row r="521" spans="1:3" ht="14">
      <c r="A521" s="30"/>
      <c r="B521" s="29"/>
      <c r="C521" s="29"/>
    </row>
    <row r="522" spans="1:3" ht="14">
      <c r="A522" s="30"/>
      <c r="B522" s="29"/>
      <c r="C522" s="29"/>
    </row>
    <row r="523" spans="1:3" ht="14">
      <c r="A523" s="30"/>
      <c r="B523" s="29"/>
      <c r="C523" s="29"/>
    </row>
    <row r="524" spans="1:3" ht="14">
      <c r="A524" s="30"/>
      <c r="B524" s="29"/>
      <c r="C524" s="29"/>
    </row>
    <row r="525" spans="1:3" ht="14">
      <c r="A525" s="30"/>
      <c r="B525" s="29"/>
      <c r="C525" s="29"/>
    </row>
    <row r="526" spans="1:3" ht="14">
      <c r="A526" s="30"/>
      <c r="B526" s="29"/>
      <c r="C526" s="29"/>
    </row>
    <row r="527" spans="1:3" ht="14">
      <c r="A527" s="30"/>
      <c r="B527" s="29"/>
      <c r="C527" s="29"/>
    </row>
    <row r="528" spans="1:3" ht="14">
      <c r="A528" s="30"/>
      <c r="B528" s="29"/>
      <c r="C528" s="29"/>
    </row>
    <row r="529" spans="1:3" ht="14">
      <c r="A529" s="30"/>
      <c r="B529" s="29"/>
      <c r="C529" s="29"/>
    </row>
    <row r="530" spans="1:3" ht="14">
      <c r="A530" s="30"/>
      <c r="B530" s="29"/>
      <c r="C530" s="29"/>
    </row>
    <row r="531" spans="1:3" ht="14">
      <c r="A531" s="30"/>
      <c r="B531" s="29"/>
      <c r="C531" s="29"/>
    </row>
    <row r="532" spans="1:3" ht="14">
      <c r="A532" s="30"/>
      <c r="B532" s="29"/>
      <c r="C532" s="29"/>
    </row>
    <row r="533" spans="1:3" ht="14">
      <c r="A533" s="30"/>
      <c r="B533" s="29"/>
      <c r="C533" s="29"/>
    </row>
    <row r="534" spans="1:3" ht="14">
      <c r="A534" s="30"/>
      <c r="B534" s="29"/>
      <c r="C534" s="29"/>
    </row>
    <row r="535" spans="1:3" ht="14">
      <c r="A535" s="30"/>
      <c r="B535" s="29"/>
      <c r="C535" s="29"/>
    </row>
    <row r="536" spans="1:3" ht="14">
      <c r="A536" s="30"/>
      <c r="B536" s="29"/>
      <c r="C536" s="29"/>
    </row>
    <row r="537" spans="1:3" ht="14">
      <c r="A537" s="30"/>
      <c r="B537" s="29"/>
      <c r="C537" s="29"/>
    </row>
    <row r="538" spans="1:3" ht="14">
      <c r="A538" s="30"/>
      <c r="B538" s="29"/>
      <c r="C538" s="29"/>
    </row>
    <row r="539" spans="1:3" ht="14">
      <c r="A539" s="30"/>
      <c r="B539" s="29"/>
      <c r="C539" s="29"/>
    </row>
    <row r="540" spans="1:3" ht="14">
      <c r="A540" s="30"/>
      <c r="B540" s="29"/>
      <c r="C540" s="29"/>
    </row>
    <row r="541" spans="1:3" ht="14">
      <c r="A541" s="30"/>
      <c r="B541" s="29"/>
      <c r="C541" s="29"/>
    </row>
    <row r="542" spans="1:3" ht="14">
      <c r="A542" s="30"/>
      <c r="B542" s="29"/>
      <c r="C542" s="29"/>
    </row>
    <row r="543" spans="1:3" ht="14">
      <c r="A543" s="30"/>
      <c r="B543" s="29"/>
      <c r="C543" s="29"/>
    </row>
    <row r="544" spans="1:3" ht="14">
      <c r="A544" s="30"/>
      <c r="B544" s="29"/>
      <c r="C544" s="29"/>
    </row>
    <row r="545" spans="1:3" ht="14">
      <c r="A545" s="30"/>
      <c r="B545" s="29"/>
      <c r="C545" s="29"/>
    </row>
    <row r="546" spans="1:3" ht="14">
      <c r="A546" s="30"/>
      <c r="B546" s="29"/>
      <c r="C546" s="29"/>
    </row>
    <row r="547" spans="1:3" ht="14">
      <c r="A547" s="30"/>
      <c r="B547" s="29"/>
      <c r="C547" s="29"/>
    </row>
    <row r="548" spans="1:3" ht="14">
      <c r="A548" s="30"/>
      <c r="B548" s="29"/>
      <c r="C548" s="29"/>
    </row>
    <row r="549" spans="1:3" ht="14">
      <c r="A549" s="30"/>
      <c r="B549" s="29"/>
      <c r="C549" s="29"/>
    </row>
    <row r="550" spans="1:3" ht="14">
      <c r="A550" s="30"/>
      <c r="B550" s="29"/>
      <c r="C550" s="29"/>
    </row>
    <row r="551" spans="1:3" ht="14">
      <c r="A551" s="30"/>
      <c r="B551" s="29"/>
      <c r="C551" s="29"/>
    </row>
    <row r="552" spans="1:3" ht="14">
      <c r="A552" s="30"/>
      <c r="B552" s="29"/>
      <c r="C552" s="29"/>
    </row>
    <row r="553" spans="1:3" ht="14">
      <c r="A553" s="30"/>
      <c r="B553" s="29"/>
      <c r="C553" s="29"/>
    </row>
    <row r="554" spans="1:3" ht="14">
      <c r="A554" s="30"/>
      <c r="B554" s="29"/>
      <c r="C554" s="29"/>
    </row>
    <row r="555" spans="1:3" ht="14">
      <c r="A555" s="30"/>
      <c r="B555" s="29"/>
      <c r="C555" s="29"/>
    </row>
    <row r="556" spans="1:3" ht="14">
      <c r="A556" s="30"/>
      <c r="B556" s="29"/>
      <c r="C556" s="29"/>
    </row>
    <row r="557" spans="1:3" ht="14">
      <c r="A557" s="30"/>
      <c r="B557" s="29"/>
      <c r="C557" s="29"/>
    </row>
    <row r="558" spans="1:3" ht="14">
      <c r="A558" s="30"/>
      <c r="B558" s="29"/>
      <c r="C558" s="29"/>
    </row>
    <row r="559" spans="1:3" ht="14">
      <c r="A559" s="30"/>
      <c r="B559" s="29"/>
      <c r="C559" s="29"/>
    </row>
    <row r="560" spans="1:3" ht="14">
      <c r="A560" s="30"/>
      <c r="B560" s="29"/>
      <c r="C560" s="29"/>
    </row>
    <row r="561" spans="1:3" ht="14">
      <c r="A561" s="30"/>
      <c r="B561" s="29"/>
      <c r="C561" s="29"/>
    </row>
    <row r="562" spans="1:3" ht="14">
      <c r="A562" s="30"/>
      <c r="B562" s="29"/>
      <c r="C562" s="29"/>
    </row>
    <row r="563" spans="1:3" ht="14">
      <c r="A563" s="30"/>
      <c r="B563" s="29"/>
      <c r="C563" s="29"/>
    </row>
    <row r="564" spans="1:3" ht="14">
      <c r="A564" s="30"/>
      <c r="B564" s="29"/>
      <c r="C564" s="29"/>
    </row>
    <row r="565" spans="1:3" ht="14">
      <c r="A565" s="30"/>
      <c r="B565" s="29"/>
      <c r="C565" s="29"/>
    </row>
    <row r="566" spans="1:3" ht="14">
      <c r="A566" s="30"/>
      <c r="B566" s="29"/>
      <c r="C566" s="29"/>
    </row>
    <row r="567" spans="1:3" ht="14">
      <c r="A567" s="30"/>
      <c r="B567" s="29"/>
      <c r="C567" s="29"/>
    </row>
    <row r="568" spans="1:3" ht="14">
      <c r="A568" s="30"/>
      <c r="B568" s="29"/>
      <c r="C568" s="29"/>
    </row>
    <row r="569" spans="1:3" ht="14">
      <c r="A569" s="30"/>
      <c r="B569" s="29"/>
      <c r="C569" s="29"/>
    </row>
    <row r="570" spans="1:3" ht="14">
      <c r="A570" s="30"/>
      <c r="B570" s="29"/>
      <c r="C570" s="29"/>
    </row>
    <row r="571" spans="1:3" ht="14">
      <c r="A571" s="30"/>
      <c r="B571" s="29"/>
      <c r="C571" s="29"/>
    </row>
    <row r="572" spans="1:3" ht="14">
      <c r="A572" s="30"/>
      <c r="B572" s="29"/>
      <c r="C572" s="29"/>
    </row>
    <row r="573" spans="1:3" ht="14">
      <c r="A573" s="30"/>
      <c r="B573" s="29"/>
      <c r="C573" s="29"/>
    </row>
    <row r="574" spans="1:3" ht="14">
      <c r="A574" s="30"/>
      <c r="B574" s="29"/>
      <c r="C574" s="29"/>
    </row>
    <row r="575" spans="1:3" ht="14">
      <c r="A575" s="30"/>
      <c r="B575" s="29"/>
      <c r="C575" s="29"/>
    </row>
    <row r="576" spans="1:3" ht="14">
      <c r="A576" s="30"/>
      <c r="B576" s="29"/>
      <c r="C576" s="29"/>
    </row>
    <row r="577" spans="1:3" ht="14">
      <c r="A577" s="30"/>
      <c r="B577" s="29"/>
      <c r="C577" s="29"/>
    </row>
    <row r="578" spans="1:3" ht="14">
      <c r="A578" s="30"/>
      <c r="B578" s="29"/>
      <c r="C578" s="29"/>
    </row>
    <row r="579" spans="1:3" ht="14">
      <c r="A579" s="30"/>
      <c r="B579" s="29"/>
      <c r="C579" s="29"/>
    </row>
    <row r="580" spans="1:3" ht="14">
      <c r="A580" s="30"/>
      <c r="B580" s="29"/>
      <c r="C580" s="29"/>
    </row>
    <row r="581" spans="1:3" ht="14">
      <c r="A581" s="30"/>
      <c r="B581" s="29"/>
      <c r="C581" s="29"/>
    </row>
    <row r="582" spans="1:3" ht="14">
      <c r="A582" s="30"/>
      <c r="B582" s="29"/>
      <c r="C582" s="29"/>
    </row>
    <row r="583" spans="1:3" ht="14">
      <c r="A583" s="30"/>
      <c r="B583" s="29"/>
      <c r="C583" s="29"/>
    </row>
    <row r="584" spans="1:3" ht="14">
      <c r="A584" s="30"/>
      <c r="B584" s="29"/>
      <c r="C584" s="29"/>
    </row>
    <row r="585" spans="1:3" ht="14">
      <c r="A585" s="30"/>
      <c r="B585" s="29"/>
      <c r="C585" s="29"/>
    </row>
    <row r="586" spans="1:3" ht="14">
      <c r="A586" s="30"/>
      <c r="B586" s="29"/>
      <c r="C586" s="29"/>
    </row>
    <row r="587" spans="1:3" ht="14">
      <c r="A587" s="30"/>
      <c r="B587" s="29"/>
      <c r="C587" s="29"/>
    </row>
    <row r="588" spans="1:3" ht="14">
      <c r="A588" s="30"/>
      <c r="B588" s="29"/>
      <c r="C588" s="29"/>
    </row>
    <row r="589" spans="1:3" ht="14">
      <c r="A589" s="30"/>
      <c r="B589" s="29"/>
      <c r="C589" s="29"/>
    </row>
    <row r="590" spans="1:3" ht="14">
      <c r="A590" s="30"/>
      <c r="B590" s="29"/>
      <c r="C590" s="29"/>
    </row>
    <row r="591" spans="1:3" ht="14">
      <c r="A591" s="30"/>
      <c r="B591" s="29"/>
      <c r="C591" s="29"/>
    </row>
    <row r="592" spans="1:3" ht="14">
      <c r="A592" s="30"/>
      <c r="B592" s="29"/>
      <c r="C592" s="29"/>
    </row>
    <row r="593" spans="1:3" ht="14">
      <c r="A593" s="30"/>
      <c r="B593" s="29"/>
      <c r="C593" s="29"/>
    </row>
    <row r="594" spans="1:3" ht="14">
      <c r="A594" s="30"/>
      <c r="B594" s="29"/>
      <c r="C594" s="29"/>
    </row>
    <row r="595" spans="1:3" ht="14">
      <c r="A595" s="30"/>
      <c r="B595" s="29"/>
      <c r="C595" s="29"/>
    </row>
    <row r="596" spans="1:3" ht="14">
      <c r="A596" s="30"/>
      <c r="B596" s="29"/>
      <c r="C596" s="29"/>
    </row>
    <row r="597" spans="1:3" ht="14">
      <c r="A597" s="30"/>
      <c r="B597" s="29"/>
      <c r="C597" s="29"/>
    </row>
    <row r="598" spans="1:3" ht="14">
      <c r="A598" s="30"/>
      <c r="B598" s="29"/>
      <c r="C598" s="29"/>
    </row>
    <row r="599" spans="1:3" ht="14">
      <c r="A599" s="30"/>
      <c r="B599" s="29"/>
      <c r="C599" s="29"/>
    </row>
    <row r="600" spans="1:3" ht="14">
      <c r="A600" s="30"/>
      <c r="B600" s="29"/>
      <c r="C600" s="29"/>
    </row>
    <row r="601" spans="1:3" ht="14">
      <c r="A601" s="30"/>
      <c r="B601" s="29"/>
      <c r="C601" s="29"/>
    </row>
    <row r="602" spans="1:3" ht="14">
      <c r="A602" s="30"/>
      <c r="B602" s="29"/>
      <c r="C602" s="29"/>
    </row>
    <row r="603" spans="1:3" ht="14">
      <c r="A603" s="30"/>
      <c r="B603" s="29"/>
      <c r="C603" s="29"/>
    </row>
    <row r="604" spans="1:3" ht="14">
      <c r="A604" s="30"/>
      <c r="B604" s="29"/>
      <c r="C604" s="29"/>
    </row>
    <row r="605" spans="1:3" ht="14">
      <c r="A605" s="30"/>
      <c r="B605" s="29"/>
      <c r="C605" s="29"/>
    </row>
    <row r="606" spans="1:3" ht="14">
      <c r="A606" s="30"/>
      <c r="B606" s="29"/>
      <c r="C606" s="29"/>
    </row>
    <row r="607" spans="1:3" ht="14">
      <c r="A607" s="30"/>
      <c r="B607" s="29"/>
      <c r="C607" s="29"/>
    </row>
    <row r="608" spans="1:3" ht="14">
      <c r="A608" s="30"/>
      <c r="B608" s="29"/>
      <c r="C608" s="29"/>
    </row>
    <row r="609" spans="1:3" ht="14">
      <c r="A609" s="30"/>
      <c r="B609" s="29"/>
      <c r="C609" s="29"/>
    </row>
    <row r="610" spans="1:3" ht="14">
      <c r="A610" s="30"/>
      <c r="B610" s="29"/>
      <c r="C610" s="29"/>
    </row>
    <row r="611" spans="1:3" ht="14">
      <c r="A611" s="30"/>
      <c r="B611" s="29"/>
      <c r="C611" s="29"/>
    </row>
    <row r="612" spans="1:3" ht="14">
      <c r="A612" s="30"/>
      <c r="B612" s="29"/>
      <c r="C612" s="29"/>
    </row>
    <row r="613" spans="1:3" ht="14">
      <c r="A613" s="30"/>
      <c r="B613" s="29"/>
      <c r="C613" s="29"/>
    </row>
    <row r="614" spans="1:3" ht="14">
      <c r="A614" s="30"/>
      <c r="B614" s="29"/>
      <c r="C614" s="29"/>
    </row>
    <row r="615" spans="1:3" ht="14">
      <c r="A615" s="30"/>
      <c r="B615" s="29"/>
      <c r="C615" s="29"/>
    </row>
    <row r="616" spans="1:3" ht="14">
      <c r="A616" s="30"/>
      <c r="B616" s="29"/>
      <c r="C616" s="29"/>
    </row>
    <row r="617" spans="1:3" ht="14">
      <c r="A617" s="30"/>
      <c r="B617" s="29"/>
      <c r="C617" s="29"/>
    </row>
    <row r="618" spans="1:3" ht="14">
      <c r="A618" s="30"/>
      <c r="B618" s="29"/>
      <c r="C618" s="29"/>
    </row>
    <row r="619" spans="1:3" ht="14">
      <c r="A619" s="30"/>
      <c r="B619" s="29"/>
      <c r="C619" s="29"/>
    </row>
    <row r="620" spans="1:3" ht="14">
      <c r="A620" s="30"/>
      <c r="B620" s="29"/>
      <c r="C620" s="29"/>
    </row>
    <row r="621" spans="1:3" ht="14">
      <c r="A621" s="30"/>
      <c r="B621" s="29"/>
      <c r="C621" s="29"/>
    </row>
    <row r="622" spans="1:3" ht="14">
      <c r="A622" s="30"/>
      <c r="B622" s="29"/>
      <c r="C622" s="29"/>
    </row>
    <row r="623" spans="1:3" ht="14">
      <c r="A623" s="30"/>
      <c r="B623" s="29"/>
      <c r="C623" s="29"/>
    </row>
    <row r="624" spans="1:3" ht="14">
      <c r="A624" s="30"/>
      <c r="B624" s="29"/>
      <c r="C624" s="29"/>
    </row>
    <row r="625" spans="1:3" ht="14">
      <c r="A625" s="30"/>
      <c r="B625" s="29"/>
      <c r="C625" s="29"/>
    </row>
    <row r="626" spans="1:3" ht="14">
      <c r="A626" s="30"/>
      <c r="B626" s="29"/>
      <c r="C626" s="29"/>
    </row>
    <row r="627" spans="1:3" ht="14">
      <c r="A627" s="30"/>
      <c r="B627" s="29"/>
      <c r="C627" s="29"/>
    </row>
    <row r="628" spans="1:3" ht="14">
      <c r="A628" s="30"/>
      <c r="B628" s="29"/>
      <c r="C628" s="29"/>
    </row>
    <row r="629" spans="1:3" ht="14">
      <c r="A629" s="30"/>
      <c r="B629" s="29"/>
      <c r="C629" s="29"/>
    </row>
    <row r="630" spans="1:3" ht="14">
      <c r="A630" s="30"/>
      <c r="B630" s="29"/>
      <c r="C630" s="29"/>
    </row>
    <row r="631" spans="1:3" ht="14">
      <c r="A631" s="30"/>
      <c r="B631" s="29"/>
      <c r="C631" s="29"/>
    </row>
    <row r="632" spans="1:3" ht="14">
      <c r="A632" s="30"/>
      <c r="B632" s="29"/>
      <c r="C632" s="29"/>
    </row>
    <row r="633" spans="1:3" ht="14">
      <c r="A633" s="30"/>
      <c r="B633" s="29"/>
      <c r="C633" s="29"/>
    </row>
    <row r="634" spans="1:3" ht="14">
      <c r="A634" s="30"/>
      <c r="B634" s="29"/>
      <c r="C634" s="29"/>
    </row>
    <row r="635" spans="1:3" ht="14">
      <c r="A635" s="30"/>
      <c r="B635" s="29"/>
      <c r="C635" s="29"/>
    </row>
    <row r="636" spans="1:3" ht="14">
      <c r="A636" s="30"/>
      <c r="B636" s="29"/>
      <c r="C636" s="29"/>
    </row>
    <row r="637" spans="1:3" ht="14">
      <c r="A637" s="30"/>
      <c r="B637" s="29"/>
      <c r="C637" s="29"/>
    </row>
    <row r="638" spans="1:3" ht="14">
      <c r="A638" s="30"/>
      <c r="B638" s="29"/>
      <c r="C638" s="29"/>
    </row>
    <row r="639" spans="1:3" ht="14">
      <c r="A639" s="30"/>
      <c r="B639" s="29"/>
      <c r="C639" s="29"/>
    </row>
    <row r="640" spans="1:3" ht="14">
      <c r="A640" s="30"/>
      <c r="B640" s="29"/>
      <c r="C640" s="29"/>
    </row>
    <row r="641" spans="1:3" ht="14">
      <c r="A641" s="30"/>
      <c r="B641" s="29"/>
      <c r="C641" s="29"/>
    </row>
    <row r="642" spans="1:3" ht="14">
      <c r="A642" s="30"/>
      <c r="B642" s="29"/>
      <c r="C642" s="29"/>
    </row>
    <row r="643" spans="1:3" ht="14">
      <c r="A643" s="30"/>
      <c r="B643" s="29"/>
      <c r="C643" s="29"/>
    </row>
    <row r="644" spans="1:3" ht="14">
      <c r="A644" s="30"/>
      <c r="B644" s="29"/>
      <c r="C644" s="29"/>
    </row>
    <row r="645" spans="1:3" ht="14">
      <c r="A645" s="30"/>
      <c r="B645" s="29"/>
      <c r="C645" s="29"/>
    </row>
    <row r="646" spans="1:3" ht="14">
      <c r="A646" s="30"/>
      <c r="B646" s="29"/>
      <c r="C646" s="29"/>
    </row>
    <row r="647" spans="1:3" ht="14">
      <c r="A647" s="30"/>
      <c r="B647" s="29"/>
      <c r="C647" s="29"/>
    </row>
    <row r="648" spans="1:3" ht="14">
      <c r="A648" s="30"/>
      <c r="B648" s="29"/>
      <c r="C648" s="29"/>
    </row>
    <row r="649" spans="1:3" ht="14">
      <c r="A649" s="30"/>
      <c r="B649" s="29"/>
      <c r="C649" s="29"/>
    </row>
    <row r="650" spans="1:3" ht="14">
      <c r="A650" s="30"/>
      <c r="B650" s="29"/>
      <c r="C650" s="29"/>
    </row>
    <row r="651" spans="1:3" ht="14">
      <c r="A651" s="30"/>
      <c r="B651" s="29"/>
      <c r="C651" s="29"/>
    </row>
    <row r="652" spans="1:3" ht="14">
      <c r="A652" s="30"/>
      <c r="B652" s="29"/>
      <c r="C652" s="29"/>
    </row>
    <row r="653" spans="1:3" ht="14">
      <c r="A653" s="30"/>
      <c r="B653" s="29"/>
      <c r="C653" s="29"/>
    </row>
    <row r="654" spans="1:3" ht="14">
      <c r="A654" s="30"/>
      <c r="B654" s="29"/>
      <c r="C654" s="29"/>
    </row>
    <row r="655" spans="1:3" ht="14">
      <c r="A655" s="30"/>
      <c r="B655" s="29"/>
      <c r="C655" s="29"/>
    </row>
    <row r="656" spans="1:3" ht="14">
      <c r="A656" s="30"/>
      <c r="B656" s="29"/>
      <c r="C656" s="29"/>
    </row>
    <row r="657" spans="1:3" ht="14">
      <c r="A657" s="30"/>
      <c r="B657" s="29"/>
      <c r="C657" s="29"/>
    </row>
    <row r="658" spans="1:3" ht="14">
      <c r="A658" s="30"/>
      <c r="B658" s="29"/>
      <c r="C658" s="29"/>
    </row>
    <row r="659" spans="1:3" ht="14">
      <c r="A659" s="30"/>
      <c r="B659" s="29"/>
      <c r="C659" s="29"/>
    </row>
    <row r="660" spans="1:3" ht="14">
      <c r="A660" s="30"/>
      <c r="B660" s="29"/>
      <c r="C660" s="29"/>
    </row>
    <row r="661" spans="1:3" ht="14">
      <c r="A661" s="30"/>
      <c r="B661" s="29"/>
      <c r="C661" s="29"/>
    </row>
    <row r="662" spans="1:3" ht="14">
      <c r="A662" s="30"/>
      <c r="B662" s="29"/>
      <c r="C662" s="29"/>
    </row>
    <row r="663" spans="1:3" ht="14">
      <c r="A663" s="30"/>
      <c r="B663" s="29"/>
      <c r="C663" s="29"/>
    </row>
    <row r="664" spans="1:3" ht="14">
      <c r="A664" s="30"/>
      <c r="B664" s="29"/>
      <c r="C664" s="29"/>
    </row>
    <row r="665" spans="1:3" ht="14">
      <c r="A665" s="30"/>
      <c r="B665" s="29"/>
      <c r="C665" s="29"/>
    </row>
    <row r="666" spans="1:3" ht="14">
      <c r="A666" s="30"/>
      <c r="B666" s="29"/>
      <c r="C666" s="29"/>
    </row>
    <row r="667" spans="1:3" ht="14">
      <c r="A667" s="30"/>
      <c r="B667" s="29"/>
      <c r="C667" s="29"/>
    </row>
    <row r="668" spans="1:3" ht="14">
      <c r="A668" s="30"/>
      <c r="B668" s="29"/>
      <c r="C668" s="29"/>
    </row>
    <row r="669" spans="1:3" ht="14">
      <c r="A669" s="30"/>
      <c r="B669" s="29"/>
      <c r="C669" s="29"/>
    </row>
    <row r="670" spans="1:3" ht="14">
      <c r="A670" s="30"/>
      <c r="B670" s="29"/>
      <c r="C670" s="29"/>
    </row>
    <row r="671" spans="1:3" ht="14">
      <c r="A671" s="30"/>
      <c r="B671" s="29"/>
      <c r="C671" s="29"/>
    </row>
    <row r="672" spans="1:3" ht="14">
      <c r="A672" s="30"/>
      <c r="B672" s="29"/>
      <c r="C672" s="29"/>
    </row>
    <row r="673" spans="1:3" ht="14">
      <c r="A673" s="30"/>
      <c r="B673" s="29"/>
      <c r="C673" s="29"/>
    </row>
    <row r="674" spans="1:3" ht="14">
      <c r="A674" s="30"/>
      <c r="B674" s="29"/>
      <c r="C674" s="29"/>
    </row>
    <row r="675" spans="1:3" ht="14">
      <c r="A675" s="30"/>
      <c r="B675" s="29"/>
      <c r="C675" s="29"/>
    </row>
    <row r="676" spans="1:3" ht="14">
      <c r="A676" s="30"/>
      <c r="B676" s="29"/>
      <c r="C676" s="29"/>
    </row>
    <row r="677" spans="1:3" ht="14">
      <c r="A677" s="30"/>
      <c r="B677" s="29"/>
      <c r="C677" s="29"/>
    </row>
    <row r="678" spans="1:3" ht="14">
      <c r="A678" s="30"/>
      <c r="B678" s="29"/>
      <c r="C678" s="29"/>
    </row>
    <row r="679" spans="1:3" ht="14">
      <c r="A679" s="30"/>
      <c r="B679" s="29"/>
      <c r="C679" s="29"/>
    </row>
    <row r="680" spans="1:3" ht="14">
      <c r="A680" s="30"/>
      <c r="B680" s="29"/>
      <c r="C680" s="29"/>
    </row>
    <row r="681" spans="1:3" ht="14">
      <c r="A681" s="30"/>
      <c r="B681" s="29"/>
      <c r="C681" s="29"/>
    </row>
    <row r="682" spans="1:3" ht="14">
      <c r="A682" s="30"/>
      <c r="B682" s="29"/>
      <c r="C682" s="29"/>
    </row>
    <row r="683" spans="1:3" ht="14">
      <c r="A683" s="30"/>
      <c r="B683" s="29"/>
      <c r="C683" s="29"/>
    </row>
    <row r="684" spans="1:3" ht="14">
      <c r="A684" s="30"/>
      <c r="B684" s="29"/>
      <c r="C684" s="29"/>
    </row>
    <row r="685" spans="1:3" ht="14">
      <c r="A685" s="30"/>
      <c r="B685" s="29"/>
      <c r="C685" s="29"/>
    </row>
    <row r="686" spans="1:3" ht="14">
      <c r="A686" s="30"/>
      <c r="B686" s="29"/>
      <c r="C686" s="29"/>
    </row>
    <row r="687" spans="1:3" ht="14">
      <c r="A687" s="30"/>
      <c r="B687" s="29"/>
      <c r="C687" s="29"/>
    </row>
    <row r="688" spans="1:3" ht="14">
      <c r="A688" s="30"/>
      <c r="B688" s="29"/>
      <c r="C688" s="29"/>
    </row>
    <row r="689" spans="1:3" ht="14">
      <c r="A689" s="30"/>
      <c r="B689" s="29"/>
      <c r="C689" s="29"/>
    </row>
    <row r="690" spans="1:3" ht="14">
      <c r="A690" s="30"/>
      <c r="B690" s="29"/>
      <c r="C690" s="29"/>
    </row>
    <row r="691" spans="1:3" ht="14">
      <c r="A691" s="30"/>
      <c r="B691" s="29"/>
      <c r="C691" s="29"/>
    </row>
    <row r="692" spans="1:3" ht="14">
      <c r="A692" s="30"/>
      <c r="B692" s="29"/>
      <c r="C692" s="29"/>
    </row>
    <row r="693" spans="1:3" ht="14">
      <c r="A693" s="30"/>
      <c r="B693" s="29"/>
      <c r="C693" s="29"/>
    </row>
    <row r="694" spans="1:3" ht="14">
      <c r="A694" s="30"/>
      <c r="B694" s="29"/>
      <c r="C694" s="29"/>
    </row>
    <row r="695" spans="1:3" ht="14">
      <c r="A695" s="30"/>
      <c r="B695" s="29"/>
      <c r="C695" s="29"/>
    </row>
    <row r="696" spans="1:3" ht="14">
      <c r="A696" s="30"/>
      <c r="B696" s="29"/>
      <c r="C696" s="29"/>
    </row>
    <row r="697" spans="1:3" ht="14">
      <c r="A697" s="30"/>
      <c r="B697" s="29"/>
      <c r="C697" s="29"/>
    </row>
    <row r="698" spans="1:3" ht="14">
      <c r="A698" s="30"/>
      <c r="B698" s="29"/>
      <c r="C698" s="29"/>
    </row>
    <row r="699" spans="1:3" ht="14">
      <c r="A699" s="30"/>
      <c r="B699" s="29"/>
      <c r="C699" s="29"/>
    </row>
    <row r="700" spans="1:3" ht="14">
      <c r="A700" s="30"/>
      <c r="B700" s="29"/>
      <c r="C700" s="29"/>
    </row>
    <row r="701" spans="1:3" ht="14">
      <c r="A701" s="30"/>
      <c r="B701" s="29"/>
      <c r="C701" s="29"/>
    </row>
    <row r="702" spans="1:3" ht="14">
      <c r="A702" s="30"/>
      <c r="B702" s="29"/>
      <c r="C702" s="29"/>
    </row>
    <row r="703" spans="1:3" ht="14">
      <c r="A703" s="30"/>
      <c r="B703" s="29"/>
      <c r="C703" s="29"/>
    </row>
    <row r="704" spans="1:3" ht="14">
      <c r="A704" s="30"/>
      <c r="B704" s="29"/>
      <c r="C704" s="29"/>
    </row>
    <row r="705" spans="1:3" ht="14">
      <c r="A705" s="30"/>
      <c r="B705" s="29"/>
      <c r="C705" s="29"/>
    </row>
    <row r="706" spans="1:3" ht="14">
      <c r="A706" s="30"/>
      <c r="B706" s="29"/>
      <c r="C706" s="29"/>
    </row>
    <row r="707" spans="1:3" ht="14">
      <c r="A707" s="30"/>
      <c r="B707" s="29"/>
      <c r="C707" s="29"/>
    </row>
    <row r="708" spans="1:3" ht="14">
      <c r="A708" s="30"/>
      <c r="B708" s="29"/>
      <c r="C708" s="29"/>
    </row>
    <row r="709" spans="1:3" ht="14">
      <c r="A709" s="30"/>
      <c r="B709" s="29"/>
      <c r="C709" s="29"/>
    </row>
    <row r="710" spans="1:3" ht="14">
      <c r="A710" s="30"/>
      <c r="B710" s="29"/>
      <c r="C710" s="29"/>
    </row>
    <row r="711" spans="1:3" ht="14">
      <c r="A711" s="30"/>
      <c r="B711" s="29"/>
      <c r="C711" s="29"/>
    </row>
    <row r="712" spans="1:3" ht="14">
      <c r="A712" s="30"/>
      <c r="B712" s="29"/>
      <c r="C712" s="29"/>
    </row>
    <row r="713" spans="1:3" ht="14">
      <c r="A713" s="30"/>
      <c r="B713" s="29"/>
      <c r="C713" s="29"/>
    </row>
    <row r="714" spans="1:3" ht="14">
      <c r="A714" s="30"/>
      <c r="B714" s="29"/>
      <c r="C714" s="29"/>
    </row>
    <row r="715" spans="1:3" ht="14">
      <c r="A715" s="30"/>
      <c r="B715" s="29"/>
      <c r="C715" s="29"/>
    </row>
    <row r="716" spans="1:3" ht="14">
      <c r="A716" s="30"/>
      <c r="B716" s="29"/>
      <c r="C716" s="29"/>
    </row>
    <row r="717" spans="1:3" ht="14">
      <c r="A717" s="30"/>
      <c r="B717" s="29"/>
      <c r="C717" s="29"/>
    </row>
    <row r="718" spans="1:3" ht="14">
      <c r="A718" s="30"/>
      <c r="B718" s="29"/>
      <c r="C718" s="29"/>
    </row>
    <row r="719" spans="1:3" ht="14">
      <c r="A719" s="30"/>
      <c r="B719" s="29"/>
      <c r="C719" s="29"/>
    </row>
    <row r="720" spans="1:3" ht="14">
      <c r="A720" s="30"/>
      <c r="B720" s="29"/>
      <c r="C720" s="29"/>
    </row>
    <row r="721" spans="1:3" ht="14">
      <c r="A721" s="30"/>
      <c r="B721" s="29"/>
      <c r="C721" s="29"/>
    </row>
    <row r="722" spans="1:3" ht="14">
      <c r="A722" s="30"/>
      <c r="B722" s="29"/>
      <c r="C722" s="29"/>
    </row>
    <row r="723" spans="1:3" ht="14">
      <c r="A723" s="30"/>
      <c r="B723" s="29"/>
      <c r="C723" s="29"/>
    </row>
    <row r="724" spans="1:3" ht="14">
      <c r="A724" s="30"/>
      <c r="B724" s="29"/>
      <c r="C724" s="29"/>
    </row>
    <row r="725" spans="1:3" ht="14">
      <c r="A725" s="30"/>
      <c r="B725" s="29"/>
      <c r="C725" s="29"/>
    </row>
    <row r="726" spans="1:3" ht="14">
      <c r="A726" s="30"/>
      <c r="B726" s="29"/>
      <c r="C726" s="29"/>
    </row>
    <row r="727" spans="1:3" ht="14">
      <c r="A727" s="30"/>
      <c r="B727" s="29"/>
      <c r="C727" s="29"/>
    </row>
    <row r="728" spans="1:3" ht="14">
      <c r="A728" s="30"/>
      <c r="B728" s="29"/>
      <c r="C728" s="29"/>
    </row>
    <row r="729" spans="1:3" ht="14">
      <c r="A729" s="30"/>
      <c r="B729" s="29"/>
      <c r="C729" s="29"/>
    </row>
    <row r="730" spans="1:3" ht="14">
      <c r="A730" s="30"/>
      <c r="B730" s="29"/>
      <c r="C730" s="29"/>
    </row>
    <row r="731" spans="1:3" ht="14">
      <c r="A731" s="30"/>
      <c r="B731" s="29"/>
      <c r="C731" s="29"/>
    </row>
    <row r="732" spans="1:3" ht="14">
      <c r="A732" s="30"/>
      <c r="B732" s="29"/>
      <c r="C732" s="29"/>
    </row>
    <row r="733" spans="1:3" ht="14">
      <c r="A733" s="30"/>
      <c r="B733" s="29"/>
      <c r="C733" s="29"/>
    </row>
    <row r="734" spans="1:3" ht="14">
      <c r="A734" s="30"/>
      <c r="B734" s="29"/>
      <c r="C734" s="29"/>
    </row>
    <row r="735" spans="1:3" ht="14">
      <c r="A735" s="30"/>
      <c r="B735" s="29"/>
      <c r="C735" s="29"/>
    </row>
    <row r="736" spans="1:3" ht="14">
      <c r="A736" s="30"/>
      <c r="B736" s="29"/>
      <c r="C736" s="29"/>
    </row>
    <row r="737" spans="1:3" ht="14">
      <c r="A737" s="30"/>
      <c r="B737" s="29"/>
      <c r="C737" s="29"/>
    </row>
    <row r="738" spans="1:3" ht="14">
      <c r="A738" s="30"/>
      <c r="B738" s="29"/>
      <c r="C738" s="29"/>
    </row>
    <row r="739" spans="1:3" ht="14">
      <c r="A739" s="30"/>
      <c r="B739" s="29"/>
      <c r="C739" s="29"/>
    </row>
    <row r="740" spans="1:3" ht="14">
      <c r="A740" s="30"/>
      <c r="B740" s="29"/>
      <c r="C740" s="29"/>
    </row>
    <row r="741" spans="1:3" ht="14">
      <c r="A741" s="30"/>
      <c r="B741" s="29"/>
      <c r="C741" s="29"/>
    </row>
    <row r="742" spans="1:3" ht="14">
      <c r="A742" s="30"/>
      <c r="B742" s="29"/>
      <c r="C742" s="29"/>
    </row>
    <row r="743" spans="1:3" ht="14">
      <c r="A743" s="30"/>
      <c r="B743" s="29"/>
      <c r="C743" s="29"/>
    </row>
    <row r="744" spans="1:3" ht="14">
      <c r="A744" s="30"/>
      <c r="B744" s="29"/>
      <c r="C744" s="29"/>
    </row>
    <row r="745" spans="1:3" ht="14">
      <c r="A745" s="30"/>
      <c r="B745" s="29"/>
      <c r="C745" s="29"/>
    </row>
    <row r="746" spans="1:3" ht="14">
      <c r="A746" s="30"/>
      <c r="B746" s="29"/>
      <c r="C746" s="29"/>
    </row>
    <row r="747" spans="1:3" ht="14">
      <c r="A747" s="30"/>
      <c r="B747" s="29"/>
      <c r="C747" s="29"/>
    </row>
    <row r="748" spans="1:3" ht="14">
      <c r="A748" s="30"/>
      <c r="B748" s="29"/>
      <c r="C748" s="29"/>
    </row>
    <row r="749" spans="1:3" ht="14">
      <c r="A749" s="30"/>
      <c r="B749" s="29"/>
      <c r="C749" s="29"/>
    </row>
    <row r="750" spans="1:3" ht="14">
      <c r="A750" s="30"/>
      <c r="B750" s="29"/>
      <c r="C750" s="29"/>
    </row>
    <row r="751" spans="1:3" ht="14">
      <c r="A751" s="30"/>
      <c r="B751" s="29"/>
      <c r="C751" s="29"/>
    </row>
    <row r="752" spans="1:3" ht="14">
      <c r="A752" s="30"/>
      <c r="B752" s="29"/>
      <c r="C752" s="29"/>
    </row>
    <row r="753" spans="1:3" ht="14">
      <c r="A753" s="30"/>
      <c r="B753" s="29"/>
      <c r="C753" s="29"/>
    </row>
    <row r="754" spans="1:3" ht="14">
      <c r="A754" s="30"/>
      <c r="B754" s="29"/>
      <c r="C754" s="29"/>
    </row>
    <row r="755" spans="1:3" ht="14">
      <c r="A755" s="30"/>
      <c r="B755" s="29"/>
      <c r="C755" s="29"/>
    </row>
    <row r="756" spans="1:3" ht="14">
      <c r="A756" s="30"/>
      <c r="B756" s="29"/>
      <c r="C756" s="29"/>
    </row>
    <row r="757" spans="1:3" ht="14">
      <c r="A757" s="30"/>
      <c r="B757" s="29"/>
      <c r="C757" s="29"/>
    </row>
    <row r="758" spans="1:3" ht="14">
      <c r="A758" s="30"/>
      <c r="B758" s="29"/>
      <c r="C758" s="29"/>
    </row>
    <row r="759" spans="1:3" ht="14">
      <c r="A759" s="30"/>
      <c r="B759" s="29"/>
      <c r="C759" s="29"/>
    </row>
    <row r="760" spans="1:3" ht="14">
      <c r="A760" s="30"/>
      <c r="B760" s="29"/>
      <c r="C760" s="29"/>
    </row>
    <row r="761" spans="1:3" ht="14">
      <c r="A761" s="30"/>
      <c r="B761" s="29"/>
      <c r="C761" s="29"/>
    </row>
    <row r="762" spans="1:3" ht="14">
      <c r="A762" s="30"/>
      <c r="B762" s="29"/>
      <c r="C762" s="29"/>
    </row>
    <row r="763" spans="1:3" ht="14">
      <c r="A763" s="30"/>
      <c r="B763" s="29"/>
      <c r="C763" s="29"/>
    </row>
    <row r="764" spans="1:3" ht="14">
      <c r="A764" s="30"/>
      <c r="B764" s="29"/>
      <c r="C764" s="29"/>
    </row>
    <row r="765" spans="1:3" ht="14">
      <c r="A765" s="30"/>
      <c r="B765" s="29"/>
      <c r="C765" s="29"/>
    </row>
    <row r="766" spans="1:3" ht="14">
      <c r="A766" s="30"/>
      <c r="B766" s="29"/>
      <c r="C766" s="29"/>
    </row>
    <row r="767" spans="1:3" ht="14">
      <c r="A767" s="30"/>
      <c r="B767" s="29"/>
      <c r="C767" s="29"/>
    </row>
    <row r="768" spans="1:3" ht="14">
      <c r="A768" s="30"/>
      <c r="B768" s="29"/>
      <c r="C768" s="29"/>
    </row>
    <row r="769" spans="1:3" ht="14">
      <c r="A769" s="30"/>
      <c r="B769" s="29"/>
      <c r="C769" s="29"/>
    </row>
    <row r="770" spans="1:3" ht="14">
      <c r="A770" s="30"/>
      <c r="B770" s="29"/>
      <c r="C770" s="29"/>
    </row>
    <row r="771" spans="1:3" ht="14">
      <c r="A771" s="30"/>
      <c r="B771" s="29"/>
      <c r="C771" s="29"/>
    </row>
    <row r="772" spans="1:3" ht="14">
      <c r="A772" s="30"/>
      <c r="B772" s="29"/>
      <c r="C772" s="29"/>
    </row>
    <row r="773" spans="1:3" ht="14">
      <c r="A773" s="30"/>
      <c r="B773" s="29"/>
      <c r="C773" s="29"/>
    </row>
    <row r="774" spans="1:3" ht="14">
      <c r="A774" s="30"/>
      <c r="B774" s="29"/>
      <c r="C774" s="29"/>
    </row>
    <row r="775" spans="1:3" ht="14">
      <c r="A775" s="30"/>
      <c r="B775" s="29"/>
      <c r="C775" s="29"/>
    </row>
    <row r="776" spans="1:3" ht="14">
      <c r="A776" s="30"/>
      <c r="B776" s="29"/>
      <c r="C776" s="29"/>
    </row>
    <row r="777" spans="1:3" ht="14">
      <c r="A777" s="30"/>
      <c r="B777" s="29"/>
      <c r="C777" s="29"/>
    </row>
    <row r="778" spans="1:3" ht="14">
      <c r="A778" s="30"/>
      <c r="B778" s="29"/>
      <c r="C778" s="29"/>
    </row>
    <row r="779" spans="1:3" ht="14">
      <c r="A779" s="30"/>
      <c r="B779" s="29"/>
      <c r="C779" s="29"/>
    </row>
    <row r="780" spans="1:3" ht="14">
      <c r="A780" s="30"/>
      <c r="B780" s="29"/>
      <c r="C780" s="29"/>
    </row>
    <row r="781" spans="1:3" ht="14">
      <c r="A781" s="30"/>
      <c r="B781" s="29"/>
      <c r="C781" s="29"/>
    </row>
    <row r="782" spans="1:3" ht="14">
      <c r="A782" s="30"/>
      <c r="B782" s="29"/>
      <c r="C782" s="29"/>
    </row>
    <row r="783" spans="1:3" ht="14">
      <c r="A783" s="30"/>
      <c r="B783" s="29"/>
      <c r="C783" s="29"/>
    </row>
    <row r="784" spans="1:3" ht="14">
      <c r="A784" s="30"/>
      <c r="B784" s="29"/>
      <c r="C784" s="29"/>
    </row>
    <row r="785" spans="1:3" ht="14">
      <c r="A785" s="30"/>
      <c r="B785" s="29"/>
      <c r="C785" s="29"/>
    </row>
    <row r="786" spans="1:3" ht="14">
      <c r="A786" s="30"/>
      <c r="B786" s="29"/>
      <c r="C786" s="29"/>
    </row>
    <row r="787" spans="1:3" ht="14">
      <c r="A787" s="30"/>
      <c r="B787" s="29"/>
      <c r="C787" s="29"/>
    </row>
    <row r="788" spans="1:3" ht="14">
      <c r="A788" s="30"/>
      <c r="B788" s="29"/>
      <c r="C788" s="29"/>
    </row>
    <row r="789" spans="1:3" ht="14">
      <c r="A789" s="30"/>
      <c r="B789" s="29"/>
      <c r="C789" s="29"/>
    </row>
    <row r="790" spans="1:3" ht="14">
      <c r="A790" s="30"/>
      <c r="B790" s="29"/>
      <c r="C790" s="29"/>
    </row>
    <row r="791" spans="1:3" ht="14">
      <c r="A791" s="30"/>
      <c r="B791" s="29"/>
      <c r="C791" s="29"/>
    </row>
    <row r="792" spans="1:3" ht="14">
      <c r="A792" s="30"/>
      <c r="B792" s="29"/>
      <c r="C792" s="29"/>
    </row>
    <row r="793" spans="1:3" ht="14">
      <c r="A793" s="30"/>
      <c r="B793" s="29"/>
      <c r="C793" s="29"/>
    </row>
    <row r="794" spans="1:3" ht="14">
      <c r="A794" s="30"/>
      <c r="B794" s="29"/>
      <c r="C794" s="29"/>
    </row>
    <row r="795" spans="1:3" ht="14">
      <c r="A795" s="30"/>
      <c r="B795" s="29"/>
      <c r="C795" s="29"/>
    </row>
    <row r="796" spans="1:3" ht="14">
      <c r="A796" s="30"/>
      <c r="B796" s="29"/>
      <c r="C796" s="29"/>
    </row>
    <row r="797" spans="1:3" ht="14">
      <c r="A797" s="30"/>
      <c r="B797" s="29"/>
      <c r="C797" s="29"/>
    </row>
    <row r="798" spans="1:3" ht="14">
      <c r="A798" s="30"/>
      <c r="B798" s="29"/>
      <c r="C798" s="29"/>
    </row>
    <row r="799" spans="1:3" ht="14">
      <c r="A799" s="30"/>
      <c r="B799" s="29"/>
      <c r="C799" s="29"/>
    </row>
    <row r="800" spans="1:3" ht="14">
      <c r="A800" s="30"/>
      <c r="B800" s="29"/>
      <c r="C800" s="29"/>
    </row>
    <row r="801" spans="1:3" ht="14">
      <c r="A801" s="30"/>
      <c r="B801" s="29"/>
      <c r="C801" s="29"/>
    </row>
    <row r="802" spans="1:3" ht="14">
      <c r="A802" s="30"/>
      <c r="B802" s="29"/>
      <c r="C802" s="29"/>
    </row>
    <row r="803" spans="1:3" ht="14">
      <c r="A803" s="30"/>
      <c r="B803" s="29"/>
      <c r="C803" s="29"/>
    </row>
    <row r="804" spans="1:3" ht="14">
      <c r="A804" s="30"/>
      <c r="B804" s="29"/>
      <c r="C804" s="29"/>
    </row>
    <row r="805" spans="1:3" ht="14">
      <c r="A805" s="30"/>
      <c r="B805" s="29"/>
      <c r="C805" s="29"/>
    </row>
    <row r="806" spans="1:3" ht="14">
      <c r="A806" s="30"/>
      <c r="B806" s="29"/>
      <c r="C806" s="29"/>
    </row>
    <row r="807" spans="1:3" ht="14">
      <c r="A807" s="30"/>
      <c r="B807" s="29"/>
      <c r="C807" s="29"/>
    </row>
    <row r="808" spans="1:3" ht="14">
      <c r="A808" s="30"/>
      <c r="B808" s="29"/>
      <c r="C808" s="29"/>
    </row>
    <row r="809" spans="1:3" ht="14">
      <c r="A809" s="30"/>
      <c r="B809" s="29"/>
      <c r="C809" s="29"/>
    </row>
    <row r="810" spans="1:3" ht="14">
      <c r="A810" s="30"/>
      <c r="B810" s="29"/>
      <c r="C810" s="29"/>
    </row>
    <row r="811" spans="1:3" ht="14">
      <c r="A811" s="30"/>
      <c r="B811" s="29"/>
      <c r="C811" s="29"/>
    </row>
    <row r="812" spans="1:3" ht="14">
      <c r="A812" s="30"/>
      <c r="B812" s="29"/>
      <c r="C812" s="29"/>
    </row>
    <row r="813" spans="1:3" ht="14">
      <c r="A813" s="30"/>
      <c r="B813" s="29"/>
      <c r="C813" s="29"/>
    </row>
    <row r="814" spans="1:3" ht="14">
      <c r="A814" s="30"/>
      <c r="B814" s="29"/>
      <c r="C814" s="29"/>
    </row>
    <row r="815" spans="1:3" ht="14">
      <c r="A815" s="30"/>
      <c r="B815" s="29"/>
      <c r="C815" s="29"/>
    </row>
    <row r="816" spans="1:3" ht="14">
      <c r="A816" s="30"/>
      <c r="B816" s="29"/>
      <c r="C816" s="29"/>
    </row>
    <row r="817" spans="1:3" ht="14">
      <c r="A817" s="30"/>
      <c r="B817" s="29"/>
      <c r="C817" s="29"/>
    </row>
    <row r="818" spans="1:3" ht="14">
      <c r="A818" s="30"/>
      <c r="B818" s="29"/>
      <c r="C818" s="29"/>
    </row>
    <row r="819" spans="1:3" ht="14">
      <c r="A819" s="30"/>
      <c r="B819" s="29"/>
      <c r="C819" s="29"/>
    </row>
    <row r="820" spans="1:3" ht="14">
      <c r="A820" s="30"/>
      <c r="B820" s="29"/>
      <c r="C820" s="29"/>
    </row>
    <row r="821" spans="1:3" ht="14">
      <c r="A821" s="30"/>
      <c r="B821" s="29"/>
      <c r="C821" s="29"/>
    </row>
    <row r="822" spans="1:3" ht="14">
      <c r="A822" s="30"/>
      <c r="B822" s="29"/>
      <c r="C822" s="29"/>
    </row>
    <row r="823" spans="1:3" ht="14">
      <c r="A823" s="30"/>
      <c r="B823" s="29"/>
      <c r="C823" s="29"/>
    </row>
    <row r="824" spans="1:3" ht="14">
      <c r="A824" s="30"/>
      <c r="B824" s="29"/>
      <c r="C824" s="29"/>
    </row>
    <row r="825" spans="1:3" ht="14">
      <c r="A825" s="30"/>
      <c r="B825" s="29"/>
      <c r="C825" s="29"/>
    </row>
    <row r="826" spans="1:3" ht="14">
      <c r="A826" s="30"/>
      <c r="B826" s="29"/>
      <c r="C826" s="29"/>
    </row>
    <row r="827" spans="1:3" ht="14">
      <c r="A827" s="30"/>
      <c r="B827" s="29"/>
      <c r="C827" s="29"/>
    </row>
    <row r="828" spans="1:3" ht="14">
      <c r="A828" s="30"/>
      <c r="B828" s="29"/>
      <c r="C828" s="29"/>
    </row>
    <row r="829" spans="1:3" ht="14">
      <c r="A829" s="30"/>
      <c r="B829" s="29"/>
      <c r="C829" s="29"/>
    </row>
    <row r="830" spans="1:3" ht="14">
      <c r="A830" s="30"/>
      <c r="B830" s="29"/>
      <c r="C830" s="29"/>
    </row>
    <row r="831" spans="1:3" ht="14">
      <c r="A831" s="30"/>
      <c r="B831" s="29"/>
      <c r="C831" s="29"/>
    </row>
    <row r="832" spans="1:3" ht="14">
      <c r="A832" s="30"/>
      <c r="B832" s="29"/>
      <c r="C832" s="29"/>
    </row>
    <row r="833" spans="1:3" ht="14">
      <c r="A833" s="30"/>
      <c r="B833" s="29"/>
      <c r="C833" s="29"/>
    </row>
    <row r="834" spans="1:3" ht="14">
      <c r="A834" s="30"/>
      <c r="B834" s="29"/>
      <c r="C834" s="29"/>
    </row>
    <row r="835" spans="1:3" ht="14">
      <c r="A835" s="30"/>
      <c r="B835" s="29"/>
      <c r="C835" s="29"/>
    </row>
    <row r="836" spans="1:3" ht="14">
      <c r="A836" s="30"/>
      <c r="B836" s="29"/>
      <c r="C836" s="29"/>
    </row>
    <row r="837" spans="1:3" ht="14">
      <c r="A837" s="30"/>
      <c r="B837" s="29"/>
      <c r="C837" s="29"/>
    </row>
    <row r="838" spans="1:3" ht="14">
      <c r="A838" s="30"/>
      <c r="B838" s="29"/>
      <c r="C838" s="29"/>
    </row>
    <row r="839" spans="1:3" ht="14">
      <c r="A839" s="30"/>
      <c r="B839" s="29"/>
      <c r="C839" s="29"/>
    </row>
    <row r="840" spans="1:3" ht="14">
      <c r="A840" s="30"/>
      <c r="B840" s="29"/>
      <c r="C840" s="29"/>
    </row>
    <row r="841" spans="1:3" ht="14">
      <c r="A841" s="30"/>
      <c r="B841" s="29"/>
      <c r="C841" s="29"/>
    </row>
    <row r="842" spans="1:3" ht="14">
      <c r="A842" s="30"/>
      <c r="B842" s="29"/>
      <c r="C842" s="29"/>
    </row>
    <row r="843" spans="1:3" ht="14">
      <c r="A843" s="30"/>
      <c r="B843" s="29"/>
      <c r="C843" s="29"/>
    </row>
    <row r="844" spans="1:3" ht="14">
      <c r="A844" s="30"/>
      <c r="B844" s="29"/>
      <c r="C844" s="29"/>
    </row>
    <row r="845" spans="1:3" ht="14">
      <c r="A845" s="30"/>
      <c r="B845" s="29"/>
      <c r="C845" s="29"/>
    </row>
    <row r="846" spans="1:3" ht="14">
      <c r="A846" s="30"/>
      <c r="B846" s="29"/>
      <c r="C846" s="29"/>
    </row>
    <row r="847" spans="1:3" ht="14">
      <c r="A847" s="30"/>
      <c r="B847" s="29"/>
      <c r="C847" s="29"/>
    </row>
    <row r="848" spans="1:3" ht="14">
      <c r="A848" s="30"/>
      <c r="B848" s="29"/>
      <c r="C848" s="29"/>
    </row>
    <row r="849" spans="1:3" ht="14">
      <c r="A849" s="30"/>
      <c r="B849" s="29"/>
      <c r="C849" s="29"/>
    </row>
    <row r="850" spans="1:3" ht="14">
      <c r="A850" s="30"/>
      <c r="B850" s="29"/>
      <c r="C850" s="29"/>
    </row>
    <row r="851" spans="1:3" ht="14">
      <c r="A851" s="30"/>
      <c r="B851" s="29"/>
      <c r="C851" s="29"/>
    </row>
    <row r="852" spans="1:3" ht="14">
      <c r="A852" s="30"/>
      <c r="B852" s="29"/>
      <c r="C852" s="29"/>
    </row>
    <row r="853" spans="1:3" ht="14">
      <c r="A853" s="30"/>
      <c r="B853" s="29"/>
      <c r="C853" s="29"/>
    </row>
    <row r="854" spans="1:3" ht="14">
      <c r="A854" s="30"/>
      <c r="B854" s="29"/>
      <c r="C854" s="29"/>
    </row>
    <row r="855" spans="1:3" ht="14">
      <c r="A855" s="30"/>
      <c r="B855" s="29"/>
      <c r="C855" s="29"/>
    </row>
    <row r="856" spans="1:3" ht="14">
      <c r="A856" s="30"/>
      <c r="B856" s="29"/>
      <c r="C856" s="29"/>
    </row>
    <row r="857" spans="1:3" ht="14">
      <c r="A857" s="30"/>
      <c r="B857" s="29"/>
      <c r="C857" s="29"/>
    </row>
    <row r="858" spans="1:3" ht="14">
      <c r="A858" s="30"/>
      <c r="B858" s="29"/>
      <c r="C858" s="29"/>
    </row>
    <row r="859" spans="1:3" ht="14">
      <c r="A859" s="30"/>
      <c r="B859" s="29"/>
      <c r="C859" s="29"/>
    </row>
    <row r="860" spans="1:3" ht="14">
      <c r="A860" s="30"/>
      <c r="B860" s="29"/>
      <c r="C860" s="29"/>
    </row>
    <row r="861" spans="1:3" ht="14">
      <c r="A861" s="30"/>
      <c r="B861" s="29"/>
      <c r="C861" s="29"/>
    </row>
    <row r="862" spans="1:3" ht="14">
      <c r="A862" s="30"/>
      <c r="B862" s="29"/>
      <c r="C862" s="29"/>
    </row>
    <row r="863" spans="1:3" ht="14">
      <c r="A863" s="30"/>
      <c r="B863" s="29"/>
      <c r="C863" s="29"/>
    </row>
    <row r="864" spans="1:3" ht="14">
      <c r="A864" s="30"/>
      <c r="B864" s="29"/>
      <c r="C864" s="29"/>
    </row>
    <row r="865" spans="1:3" ht="14">
      <c r="A865" s="30"/>
      <c r="B865" s="29"/>
      <c r="C865" s="29"/>
    </row>
    <row r="866" spans="1:3" ht="14">
      <c r="A866" s="30"/>
      <c r="B866" s="29"/>
      <c r="C866" s="29"/>
    </row>
    <row r="867" spans="1:3" ht="14">
      <c r="A867" s="30"/>
      <c r="B867" s="29"/>
      <c r="C867" s="29"/>
    </row>
    <row r="868" spans="1:3" ht="14">
      <c r="A868" s="30"/>
      <c r="B868" s="29"/>
      <c r="C868" s="29"/>
    </row>
    <row r="869" spans="1:3" ht="14">
      <c r="A869" s="30"/>
      <c r="B869" s="29"/>
      <c r="C869" s="29"/>
    </row>
    <row r="870" spans="1:3" ht="14">
      <c r="A870" s="30"/>
      <c r="B870" s="29"/>
      <c r="C870" s="29"/>
    </row>
    <row r="871" spans="1:3" ht="14">
      <c r="A871" s="30"/>
      <c r="B871" s="29"/>
      <c r="C871" s="29"/>
    </row>
    <row r="872" spans="1:3" ht="14">
      <c r="A872" s="30"/>
      <c r="B872" s="29"/>
      <c r="C872" s="29"/>
    </row>
    <row r="873" spans="1:3" ht="14">
      <c r="A873" s="30"/>
      <c r="B873" s="29"/>
      <c r="C873" s="29"/>
    </row>
    <row r="874" spans="1:3" ht="14">
      <c r="A874" s="30"/>
      <c r="B874" s="29"/>
      <c r="C874" s="29"/>
    </row>
    <row r="875" spans="1:3" ht="14">
      <c r="A875" s="30"/>
      <c r="B875" s="29"/>
      <c r="C875" s="29"/>
    </row>
    <row r="876" spans="1:3" ht="14">
      <c r="A876" s="30"/>
      <c r="B876" s="29"/>
      <c r="C876" s="29"/>
    </row>
    <row r="877" spans="1:3" ht="14">
      <c r="A877" s="30"/>
      <c r="B877" s="29"/>
      <c r="C877" s="29"/>
    </row>
    <row r="878" spans="1:3" ht="14">
      <c r="A878" s="30"/>
      <c r="B878" s="29"/>
      <c r="C878" s="29"/>
    </row>
    <row r="879" spans="1:3" ht="14">
      <c r="A879" s="30"/>
      <c r="B879" s="29"/>
      <c r="C879" s="29"/>
    </row>
    <row r="880" spans="1:3" ht="14">
      <c r="A880" s="30"/>
      <c r="B880" s="29"/>
      <c r="C880" s="29"/>
    </row>
    <row r="881" spans="1:3" ht="14">
      <c r="A881" s="30"/>
      <c r="B881" s="29"/>
      <c r="C881" s="29"/>
    </row>
    <row r="882" spans="1:3" ht="14">
      <c r="A882" s="30"/>
      <c r="B882" s="29"/>
      <c r="C882" s="29"/>
    </row>
    <row r="883" spans="1:3" ht="14">
      <c r="A883" s="30"/>
      <c r="B883" s="29"/>
      <c r="C883" s="29"/>
    </row>
    <row r="884" spans="1:3" ht="14">
      <c r="A884" s="30"/>
      <c r="B884" s="29"/>
      <c r="C884" s="29"/>
    </row>
    <row r="885" spans="1:3" ht="14">
      <c r="A885" s="30"/>
      <c r="B885" s="29"/>
      <c r="C885" s="29"/>
    </row>
    <row r="886" spans="1:3" ht="14">
      <c r="A886" s="30"/>
      <c r="B886" s="29"/>
      <c r="C886" s="29"/>
    </row>
    <row r="887" spans="1:3" ht="14">
      <c r="A887" s="30"/>
      <c r="B887" s="29"/>
      <c r="C887" s="29"/>
    </row>
    <row r="888" spans="1:3" ht="14">
      <c r="A888" s="30"/>
      <c r="B888" s="29"/>
      <c r="C888" s="29"/>
    </row>
    <row r="889" spans="1:3" ht="14">
      <c r="A889" s="30"/>
      <c r="B889" s="29"/>
      <c r="C889" s="29"/>
    </row>
    <row r="890" spans="1:3" ht="14">
      <c r="A890" s="30"/>
      <c r="B890" s="29"/>
      <c r="C890" s="29"/>
    </row>
    <row r="891" spans="1:3" ht="14">
      <c r="A891" s="30"/>
      <c r="B891" s="29"/>
      <c r="C891" s="29"/>
    </row>
    <row r="892" spans="1:3" ht="14">
      <c r="A892" s="30"/>
      <c r="B892" s="29"/>
      <c r="C892" s="29"/>
    </row>
    <row r="893" spans="1:3" ht="14">
      <c r="A893" s="30"/>
      <c r="B893" s="29"/>
      <c r="C893" s="29"/>
    </row>
    <row r="894" spans="1:3" ht="14">
      <c r="A894" s="30"/>
      <c r="B894" s="29"/>
      <c r="C894" s="29"/>
    </row>
    <row r="895" spans="1:3" ht="14">
      <c r="A895" s="30"/>
      <c r="B895" s="29"/>
      <c r="C895" s="29"/>
    </row>
    <row r="896" spans="1:3" ht="14">
      <c r="A896" s="30"/>
      <c r="B896" s="29"/>
      <c r="C896" s="29"/>
    </row>
    <row r="897" spans="1:3" ht="14">
      <c r="A897" s="30"/>
      <c r="B897" s="29"/>
      <c r="C897" s="29"/>
    </row>
    <row r="898" spans="1:3" ht="14">
      <c r="A898" s="30"/>
      <c r="B898" s="29"/>
      <c r="C898" s="29"/>
    </row>
    <row r="899" spans="1:3" ht="14">
      <c r="A899" s="30"/>
      <c r="B899" s="29"/>
      <c r="C899" s="29"/>
    </row>
    <row r="900" spans="1:3" ht="14">
      <c r="A900" s="30"/>
      <c r="B900" s="29"/>
      <c r="C900" s="29"/>
    </row>
    <row r="901" spans="1:3" ht="14">
      <c r="A901" s="30"/>
      <c r="B901" s="29"/>
      <c r="C901" s="29"/>
    </row>
    <row r="902" spans="1:3" ht="14">
      <c r="A902" s="30"/>
      <c r="B902" s="29"/>
      <c r="C902" s="29"/>
    </row>
    <row r="903" spans="1:3" ht="14">
      <c r="A903" s="30"/>
      <c r="B903" s="29"/>
      <c r="C903" s="29"/>
    </row>
    <row r="904" spans="1:3" ht="14">
      <c r="A904" s="30"/>
      <c r="B904" s="29"/>
      <c r="C904" s="29"/>
    </row>
    <row r="905" spans="1:3" ht="14">
      <c r="A905" s="30"/>
      <c r="B905" s="29"/>
      <c r="C905" s="29"/>
    </row>
    <row r="906" spans="1:3" ht="14">
      <c r="A906" s="30"/>
      <c r="B906" s="29"/>
      <c r="C906" s="29"/>
    </row>
    <row r="907" spans="1:3" ht="14">
      <c r="A907" s="30"/>
      <c r="B907" s="29"/>
      <c r="C907" s="29"/>
    </row>
    <row r="908" spans="1:3" ht="14">
      <c r="A908" s="30"/>
      <c r="B908" s="29"/>
      <c r="C908" s="29"/>
    </row>
    <row r="909" spans="1:3" ht="14">
      <c r="A909" s="30"/>
      <c r="B909" s="29"/>
      <c r="C909" s="29"/>
    </row>
    <row r="910" spans="1:3" ht="14">
      <c r="A910" s="30"/>
      <c r="B910" s="29"/>
      <c r="C910" s="29"/>
    </row>
    <row r="911" spans="1:3" ht="14">
      <c r="A911" s="30"/>
      <c r="B911" s="29"/>
      <c r="C911" s="29"/>
    </row>
    <row r="912" spans="1:3" ht="14">
      <c r="A912" s="30"/>
      <c r="B912" s="29"/>
      <c r="C912" s="29"/>
    </row>
    <row r="913" spans="1:3" ht="14">
      <c r="A913" s="30"/>
      <c r="B913" s="29"/>
      <c r="C913" s="29"/>
    </row>
    <row r="914" spans="1:3" ht="14">
      <c r="A914" s="30"/>
      <c r="B914" s="29"/>
      <c r="C914" s="29"/>
    </row>
    <row r="915" spans="1:3" ht="14">
      <c r="A915" s="30"/>
      <c r="B915" s="29"/>
      <c r="C915" s="29"/>
    </row>
    <row r="916" spans="1:3" ht="14">
      <c r="A916" s="30"/>
      <c r="B916" s="29"/>
      <c r="C916" s="29"/>
    </row>
    <row r="917" spans="1:3" ht="14">
      <c r="A917" s="30"/>
      <c r="B917" s="29"/>
      <c r="C917" s="29"/>
    </row>
    <row r="918" spans="1:3" ht="14">
      <c r="A918" s="30"/>
      <c r="B918" s="29"/>
      <c r="C918" s="29"/>
    </row>
    <row r="919" spans="1:3" ht="14">
      <c r="A919" s="30"/>
      <c r="B919" s="29"/>
      <c r="C919" s="29"/>
    </row>
    <row r="920" spans="1:3" ht="14">
      <c r="A920" s="30"/>
      <c r="B920" s="29"/>
      <c r="C920" s="29"/>
    </row>
    <row r="921" spans="1:3" ht="14">
      <c r="A921" s="30"/>
      <c r="B921" s="29"/>
      <c r="C921" s="29"/>
    </row>
    <row r="922" spans="1:3" ht="14">
      <c r="A922" s="30"/>
      <c r="B922" s="29"/>
      <c r="C922" s="29"/>
    </row>
    <row r="923" spans="1:3" ht="14">
      <c r="A923" s="30"/>
      <c r="B923" s="29"/>
      <c r="C923" s="29"/>
    </row>
    <row r="924" spans="1:3" ht="14">
      <c r="A924" s="30"/>
      <c r="B924" s="29"/>
      <c r="C924" s="29"/>
    </row>
    <row r="925" spans="1:3" ht="14">
      <c r="A925" s="30"/>
      <c r="B925" s="29"/>
      <c r="C925" s="29"/>
    </row>
    <row r="926" spans="1:3" ht="14">
      <c r="A926" s="30"/>
      <c r="B926" s="29"/>
      <c r="C926" s="29"/>
    </row>
    <row r="927" spans="1:3" ht="14">
      <c r="A927" s="30"/>
      <c r="B927" s="29"/>
      <c r="C927" s="29"/>
    </row>
    <row r="928" spans="1:3" ht="14">
      <c r="A928" s="30"/>
      <c r="B928" s="29"/>
      <c r="C928" s="29"/>
    </row>
    <row r="929" spans="1:3" ht="14">
      <c r="A929" s="30"/>
      <c r="B929" s="29"/>
      <c r="C929" s="29"/>
    </row>
    <row r="930" spans="1:3" ht="14">
      <c r="A930" s="30"/>
      <c r="B930" s="29"/>
      <c r="C930" s="29"/>
    </row>
    <row r="931" spans="1:3" ht="14">
      <c r="A931" s="30"/>
      <c r="B931" s="29"/>
      <c r="C931" s="29"/>
    </row>
    <row r="932" spans="1:3" ht="14">
      <c r="A932" s="30"/>
      <c r="B932" s="29"/>
      <c r="C932" s="29"/>
    </row>
    <row r="933" spans="1:3" ht="14">
      <c r="A933" s="30"/>
      <c r="B933" s="29"/>
      <c r="C933" s="29"/>
    </row>
    <row r="934" spans="1:3" ht="14">
      <c r="A934" s="30"/>
      <c r="B934" s="29"/>
      <c r="C934" s="29"/>
    </row>
    <row r="935" spans="1:3" ht="14">
      <c r="A935" s="30"/>
      <c r="B935" s="29"/>
      <c r="C935" s="29"/>
    </row>
    <row r="936" spans="1:3" ht="14">
      <c r="A936" s="30"/>
      <c r="B936" s="29"/>
      <c r="C936" s="29"/>
    </row>
    <row r="937" spans="1:3" ht="14">
      <c r="A937" s="30"/>
      <c r="B937" s="29"/>
      <c r="C937" s="29"/>
    </row>
    <row r="938" spans="1:3" ht="14">
      <c r="A938" s="30"/>
      <c r="B938" s="29"/>
      <c r="C938" s="29"/>
    </row>
    <row r="939" spans="1:3" ht="14">
      <c r="A939" s="30"/>
      <c r="B939" s="29"/>
      <c r="C939" s="29"/>
    </row>
    <row r="940" spans="1:3" ht="14">
      <c r="A940" s="30"/>
      <c r="B940" s="29"/>
      <c r="C940" s="29"/>
    </row>
    <row r="941" spans="1:3" ht="14">
      <c r="A941" s="30"/>
      <c r="B941" s="29"/>
      <c r="C941" s="29"/>
    </row>
    <row r="942" spans="1:3" ht="14">
      <c r="A942" s="30"/>
      <c r="B942" s="29"/>
      <c r="C942" s="29"/>
    </row>
    <row r="943" spans="1:3" ht="14">
      <c r="A943" s="30"/>
      <c r="B943" s="29"/>
      <c r="C943" s="29"/>
    </row>
    <row r="944" spans="1:3" ht="14">
      <c r="A944" s="30"/>
      <c r="B944" s="29"/>
      <c r="C944" s="29"/>
    </row>
    <row r="945" spans="1:3" ht="14">
      <c r="A945" s="30"/>
      <c r="B945" s="29"/>
      <c r="C945" s="29"/>
    </row>
    <row r="946" spans="1:3" ht="14">
      <c r="A946" s="30"/>
      <c r="B946" s="29"/>
      <c r="C946" s="29"/>
    </row>
    <row r="947" spans="1:3" ht="14">
      <c r="A947" s="30"/>
      <c r="B947" s="29"/>
      <c r="C947" s="29"/>
    </row>
    <row r="948" spans="1:3" ht="14">
      <c r="A948" s="30"/>
      <c r="B948" s="29"/>
      <c r="C948" s="29"/>
    </row>
    <row r="949" spans="1:3" ht="14">
      <c r="A949" s="30"/>
      <c r="B949" s="29"/>
      <c r="C949" s="29"/>
    </row>
    <row r="950" spans="1:3" ht="14">
      <c r="A950" s="30"/>
      <c r="B950" s="29"/>
      <c r="C950" s="29"/>
    </row>
    <row r="951" spans="1:3" ht="14">
      <c r="A951" s="30"/>
      <c r="B951" s="29"/>
      <c r="C951" s="29"/>
    </row>
    <row r="952" spans="1:3" ht="14">
      <c r="A952" s="30"/>
      <c r="B952" s="29"/>
      <c r="C952" s="29"/>
    </row>
    <row r="953" spans="1:3" ht="14">
      <c r="A953" s="30"/>
      <c r="B953" s="29"/>
      <c r="C953" s="29"/>
    </row>
    <row r="954" spans="1:3" ht="14">
      <c r="A954" s="30"/>
      <c r="B954" s="29"/>
      <c r="C954" s="29"/>
    </row>
    <row r="955" spans="1:3" ht="14">
      <c r="A955" s="30"/>
      <c r="B955" s="29"/>
      <c r="C955" s="29"/>
    </row>
    <row r="956" spans="1:3" ht="14">
      <c r="A956" s="30"/>
      <c r="B956" s="29"/>
      <c r="C956" s="29"/>
    </row>
    <row r="957" spans="1:3" ht="14">
      <c r="A957" s="30"/>
      <c r="B957" s="29"/>
      <c r="C957" s="29"/>
    </row>
    <row r="958" spans="1:3" ht="14">
      <c r="A958" s="30"/>
      <c r="B958" s="29"/>
      <c r="C958" s="29"/>
    </row>
    <row r="959" spans="1:3" ht="14">
      <c r="A959" s="30"/>
      <c r="B959" s="29"/>
      <c r="C959" s="29"/>
    </row>
    <row r="960" spans="1:3" ht="14">
      <c r="A960" s="30"/>
      <c r="B960" s="29"/>
      <c r="C960" s="29"/>
    </row>
    <row r="961" spans="1:3" ht="14">
      <c r="A961" s="30"/>
      <c r="B961" s="29"/>
      <c r="C961" s="29"/>
    </row>
    <row r="962" spans="1:3" ht="14">
      <c r="A962" s="30"/>
      <c r="B962" s="29"/>
      <c r="C962" s="29"/>
    </row>
    <row r="963" spans="1:3" ht="14">
      <c r="A963" s="30"/>
      <c r="B963" s="29"/>
      <c r="C963" s="29"/>
    </row>
    <row r="964" spans="1:3" ht="14">
      <c r="A964" s="30"/>
      <c r="B964" s="29"/>
      <c r="C964" s="29"/>
    </row>
    <row r="965" spans="1:3" ht="14">
      <c r="A965" s="30"/>
      <c r="B965" s="29"/>
      <c r="C965" s="29"/>
    </row>
    <row r="966" spans="1:3" ht="14">
      <c r="A966" s="30"/>
      <c r="B966" s="29"/>
      <c r="C966" s="29"/>
    </row>
    <row r="967" spans="1:3" ht="14">
      <c r="A967" s="30"/>
      <c r="B967" s="29"/>
      <c r="C967" s="29"/>
    </row>
    <row r="968" spans="1:3" ht="14">
      <c r="A968" s="30"/>
      <c r="B968" s="29"/>
      <c r="C968" s="29"/>
    </row>
    <row r="969" spans="1:3" ht="14">
      <c r="A969" s="30"/>
      <c r="B969" s="29"/>
      <c r="C969" s="29"/>
    </row>
    <row r="970" spans="1:3" ht="14">
      <c r="A970" s="30"/>
      <c r="B970" s="29"/>
      <c r="C970" s="29"/>
    </row>
    <row r="971" spans="1:3" ht="14">
      <c r="A971" s="30"/>
      <c r="B971" s="29"/>
      <c r="C971" s="29"/>
    </row>
    <row r="972" spans="1:3" ht="14">
      <c r="A972" s="30"/>
      <c r="B972" s="29"/>
      <c r="C972" s="29"/>
    </row>
    <row r="973" spans="1:3" ht="14">
      <c r="A973" s="30"/>
      <c r="B973" s="29"/>
      <c r="C973" s="29"/>
    </row>
    <row r="974" spans="1:3" ht="14">
      <c r="A974" s="30"/>
      <c r="B974" s="29"/>
      <c r="C974" s="29"/>
    </row>
    <row r="975" spans="1:3" ht="14">
      <c r="A975" s="30"/>
      <c r="B975" s="29"/>
      <c r="C975" s="29"/>
    </row>
    <row r="976" spans="1:3" ht="14">
      <c r="A976" s="30"/>
      <c r="B976" s="29"/>
      <c r="C976" s="29"/>
    </row>
    <row r="977" spans="1:3" ht="14">
      <c r="A977" s="30"/>
      <c r="B977" s="29"/>
      <c r="C977" s="29"/>
    </row>
    <row r="978" spans="1:3" ht="14">
      <c r="A978" s="30"/>
      <c r="B978" s="29"/>
      <c r="C978" s="29"/>
    </row>
    <row r="979" spans="1:3" ht="14">
      <c r="A979" s="30"/>
      <c r="B979" s="29"/>
      <c r="C979" s="29"/>
    </row>
    <row r="980" spans="1:3" ht="14">
      <c r="A980" s="30"/>
      <c r="B980" s="29"/>
      <c r="C980" s="29"/>
    </row>
    <row r="981" spans="1:3" ht="14">
      <c r="A981" s="30"/>
      <c r="B981" s="29"/>
      <c r="C981" s="29"/>
    </row>
    <row r="982" spans="1:3" ht="14">
      <c r="A982" s="30"/>
      <c r="B982" s="29"/>
      <c r="C982" s="29"/>
    </row>
    <row r="983" spans="1:3" ht="14">
      <c r="A983" s="30"/>
      <c r="B983" s="29"/>
      <c r="C983" s="29"/>
    </row>
    <row r="984" spans="1:3" ht="14">
      <c r="A984" s="30"/>
      <c r="B984" s="29"/>
      <c r="C984" s="29"/>
    </row>
    <row r="985" spans="1:3" ht="14">
      <c r="A985" s="30"/>
      <c r="B985" s="29"/>
      <c r="C985" s="29"/>
    </row>
    <row r="986" spans="1:3" ht="14">
      <c r="A986" s="30"/>
      <c r="B986" s="29"/>
      <c r="C986" s="29"/>
    </row>
    <row r="987" spans="1:3" ht="14">
      <c r="A987" s="30"/>
      <c r="B987" s="29"/>
      <c r="C987" s="29"/>
    </row>
    <row r="988" spans="1:3" ht="14">
      <c r="A988" s="30"/>
      <c r="B988" s="29"/>
      <c r="C988" s="29"/>
    </row>
    <row r="989" spans="1:3" ht="14">
      <c r="A989" s="30"/>
      <c r="B989" s="29"/>
      <c r="C989" s="29"/>
    </row>
    <row r="990" spans="1:3" ht="14">
      <c r="A990" s="30"/>
      <c r="B990" s="29"/>
      <c r="C990" s="29"/>
    </row>
    <row r="991" spans="1:3" ht="14">
      <c r="A991" s="30"/>
      <c r="B991" s="29"/>
      <c r="C991" s="29"/>
    </row>
    <row r="992" spans="1:3" ht="14">
      <c r="A992" s="30"/>
      <c r="B992" s="29"/>
      <c r="C992" s="29"/>
    </row>
    <row r="993" spans="1:3" ht="14">
      <c r="A993" s="30"/>
      <c r="B993" s="29"/>
      <c r="C993" s="29"/>
    </row>
    <row r="994" spans="1:3" ht="14">
      <c r="A994" s="30"/>
      <c r="B994" s="29"/>
      <c r="C994" s="29"/>
    </row>
    <row r="995" spans="1:3" ht="14">
      <c r="A995" s="30"/>
      <c r="B995" s="29"/>
      <c r="C995" s="29"/>
    </row>
    <row r="996" spans="1:3" ht="14">
      <c r="A996" s="30"/>
      <c r="B996" s="29"/>
      <c r="C996" s="29"/>
    </row>
    <row r="997" spans="1:3" ht="14">
      <c r="A997" s="30"/>
      <c r="B997" s="29"/>
      <c r="C997" s="29"/>
    </row>
    <row r="998" spans="1:3" ht="14">
      <c r="A998" s="30"/>
      <c r="B998" s="29"/>
      <c r="C998" s="29"/>
    </row>
    <row r="999" spans="1:3" ht="14">
      <c r="A999" s="30"/>
      <c r="B999" s="29"/>
      <c r="C999" s="29"/>
    </row>
    <row r="1000" spans="1:3" ht="14">
      <c r="A1000" s="30"/>
      <c r="B1000" s="29"/>
      <c r="C1000" s="29"/>
    </row>
    <row r="1001" spans="1:3" ht="14">
      <c r="A1001" s="30"/>
      <c r="B1001" s="29"/>
      <c r="C1001" s="29"/>
    </row>
    <row r="1002" spans="1:3" ht="14">
      <c r="A1002" s="30"/>
      <c r="B1002" s="29"/>
      <c r="C1002" s="29"/>
    </row>
    <row r="1003" spans="1:3" ht="14">
      <c r="A1003" s="30"/>
      <c r="B1003" s="29"/>
      <c r="C1003" s="29"/>
    </row>
    <row r="1004" spans="1:3" ht="14">
      <c r="A1004" s="30"/>
      <c r="B1004" s="29"/>
      <c r="C1004" s="29"/>
    </row>
    <row r="1005" spans="1:3" ht="14">
      <c r="A1005" s="30"/>
      <c r="B1005" s="29"/>
      <c r="C1005" s="29"/>
    </row>
  </sheetData>
  <mergeCells count="4">
    <mergeCell ref="B34:C35"/>
    <mergeCell ref="B36:C36"/>
    <mergeCell ref="B37:C37"/>
    <mergeCell ref="B38:C38"/>
  </mergeCells>
  <hyperlinks>
    <hyperlink ref="L2" r:id="rId1" xr:uid="{06F41D4A-4D92-134B-A2BE-6268F1A7CEEF}"/>
    <hyperlink ref="L3" r:id="rId2" xr:uid="{0370CAEA-0415-2746-A86C-5C89B95C2333}"/>
    <hyperlink ref="L4" r:id="rId3" xr:uid="{1E311E3C-155B-D045-B1BB-88E08ED41615}"/>
    <hyperlink ref="L5" r:id="rId4" xr:uid="{C27336D4-5A69-3C4E-8913-25B954542EA2}"/>
    <hyperlink ref="L6" r:id="rId5" xr:uid="{C1C1E1CF-1E31-6B49-808A-DB6BC3C30FE3}"/>
    <hyperlink ref="L7" r:id="rId6" xr:uid="{A42CAFBD-548A-B74B-A7AE-E185754D036F}"/>
    <hyperlink ref="L8" r:id="rId7" xr:uid="{D75F1FE4-3407-7F4C-9F37-3F5B7ABAEF13}"/>
    <hyperlink ref="L9" r:id="rId8" xr:uid="{DCC4C3FD-6E3C-0647-96C3-2C58BF76C0BE}"/>
    <hyperlink ref="L13" r:id="rId9" xr:uid="{08BEE5CF-3C89-CD4B-ABD0-57B40B19892B}"/>
    <hyperlink ref="L14" r:id="rId10" xr:uid="{A0F57818-48E4-0040-9764-94CF1FCB58D7}"/>
    <hyperlink ref="K15" r:id="rId11" xr:uid="{BC291E5E-4EDA-3C47-AB70-7099E0FF030E}"/>
    <hyperlink ref="L15" r:id="rId12" xr:uid="{32575600-FD4D-BE45-AD10-2521B05F5B68}"/>
    <hyperlink ref="L16" r:id="rId13" xr:uid="{AE807030-F252-FD45-AC2D-EB1A53910C1E}"/>
    <hyperlink ref="L17" r:id="rId14" xr:uid="{585E0B61-19E5-AA43-A10B-C404FF39E413}"/>
    <hyperlink ref="L18" r:id="rId15" xr:uid="{678A3852-B3A1-3C4B-A9A8-61B0B3542D72}"/>
    <hyperlink ref="L19" r:id="rId16" xr:uid="{9092FED6-9393-7143-B1C5-EB0AE3FFDD14}"/>
    <hyperlink ref="L20" r:id="rId17" xr:uid="{B774615C-CA17-3442-AD99-DFF06FC4FA72}"/>
    <hyperlink ref="L21" r:id="rId18" xr:uid="{E9069F9A-CB07-9B47-ABA8-46FF3C83AB84}"/>
    <hyperlink ref="L22" r:id="rId19" xr:uid="{2DBB3E4D-E226-6548-925A-7E6ECBFB98D6}"/>
  </hyperlinks>
  <pageMargins left="0.7" right="0.7" top="0.75" bottom="0.75" header="0.3" footer="0.3"/>
  <legacyDrawing r:id="rId2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162D1A-9F9E-8B4B-B853-77ED06B4498D}">
  <dimension ref="A1:Q1000"/>
  <sheetViews>
    <sheetView zoomScale="120" zoomScaleNormal="12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N3" sqref="N3"/>
    </sheetView>
  </sheetViews>
  <sheetFormatPr baseColWidth="10" defaultColWidth="12" defaultRowHeight="15.75" customHeight="1"/>
  <cols>
    <col min="1" max="1" width="12.6640625" style="28" customWidth="1"/>
    <col min="2" max="2" width="17.1640625" style="28" bestFit="1" customWidth="1"/>
    <col min="3" max="3" width="10" style="28" bestFit="1" customWidth="1"/>
    <col min="4" max="4" width="9.6640625" style="28" bestFit="1" customWidth="1"/>
    <col min="5" max="5" width="10.83203125" style="28" customWidth="1"/>
    <col min="6" max="6" width="11.33203125" style="28" customWidth="1"/>
    <col min="7" max="7" width="11.83203125" style="28" customWidth="1"/>
    <col min="8" max="8" width="11.5" style="28" customWidth="1"/>
    <col min="9" max="13" width="9.83203125" style="28" customWidth="1"/>
    <col min="14" max="14" width="14" style="28" bestFit="1" customWidth="1"/>
    <col min="15" max="17" width="11.33203125" style="28" customWidth="1"/>
    <col min="18" max="16384" width="12" style="28"/>
  </cols>
  <sheetData>
    <row r="1" spans="1:17" ht="15" thickTop="1">
      <c r="A1" s="106" t="s">
        <v>169</v>
      </c>
      <c r="B1" s="105" t="s">
        <v>178</v>
      </c>
      <c r="C1" s="105" t="s">
        <v>147</v>
      </c>
      <c r="D1" s="104" t="s">
        <v>179</v>
      </c>
      <c r="E1" s="104" t="s">
        <v>16</v>
      </c>
      <c r="F1" s="104" t="s">
        <v>17</v>
      </c>
      <c r="G1" s="104" t="s">
        <v>25</v>
      </c>
      <c r="H1" s="104" t="s">
        <v>29</v>
      </c>
      <c r="I1" s="104" t="s">
        <v>183</v>
      </c>
      <c r="J1" s="104" t="s">
        <v>184</v>
      </c>
      <c r="K1" s="104" t="s">
        <v>185</v>
      </c>
      <c r="L1" s="104" t="s">
        <v>186</v>
      </c>
      <c r="M1" s="104" t="s">
        <v>187</v>
      </c>
      <c r="N1" s="136" t="s">
        <v>180</v>
      </c>
    </row>
    <row r="2" spans="1:17" ht="14">
      <c r="A2" s="83" t="s">
        <v>3</v>
      </c>
      <c r="B2" s="82">
        <f>B5/3</f>
        <v>165.74666666666667</v>
      </c>
      <c r="C2" s="82">
        <f>(C5/3)</f>
        <v>686.66666666666663</v>
      </c>
      <c r="D2" s="82">
        <f t="shared" ref="D2:M2" si="0">D5/3</f>
        <v>689.97666666666657</v>
      </c>
      <c r="E2" s="82">
        <f t="shared" si="0"/>
        <v>697.03666666666675</v>
      </c>
      <c r="F2" s="82">
        <f t="shared" si="0"/>
        <v>702.5</v>
      </c>
      <c r="G2" s="82">
        <f t="shared" si="0"/>
        <v>699.62</v>
      </c>
      <c r="H2" s="82">
        <f t="shared" si="0"/>
        <v>703.25333333333344</v>
      </c>
      <c r="I2" s="82">
        <f t="shared" si="0"/>
        <v>701.15</v>
      </c>
      <c r="J2" s="82">
        <f t="shared" si="0"/>
        <v>0</v>
      </c>
      <c r="K2" s="82">
        <f t="shared" si="0"/>
        <v>0</v>
      </c>
      <c r="L2" s="82">
        <f t="shared" si="0"/>
        <v>0</v>
      </c>
      <c r="M2" s="82">
        <f t="shared" si="0"/>
        <v>0</v>
      </c>
      <c r="N2" s="139">
        <f>121/4</f>
        <v>30.25</v>
      </c>
    </row>
    <row r="3" spans="1:17" ht="14">
      <c r="A3" s="83" t="s">
        <v>49</v>
      </c>
      <c r="B3" s="82">
        <f>B2+300</f>
        <v>465.74666666666667</v>
      </c>
      <c r="C3" s="82">
        <f>(C5/3)+25</f>
        <v>711.66666666666663</v>
      </c>
      <c r="D3" s="82">
        <f t="shared" ref="D3:M3" si="1">D2+25</f>
        <v>714.97666666666657</v>
      </c>
      <c r="E3" s="82">
        <f t="shared" si="1"/>
        <v>722.03666666666675</v>
      </c>
      <c r="F3" s="82">
        <f t="shared" si="1"/>
        <v>727.5</v>
      </c>
      <c r="G3" s="82">
        <f t="shared" si="1"/>
        <v>724.62</v>
      </c>
      <c r="H3" s="82">
        <f t="shared" si="1"/>
        <v>728.25333333333344</v>
      </c>
      <c r="I3" s="82">
        <f t="shared" si="1"/>
        <v>726.15</v>
      </c>
      <c r="J3" s="82">
        <f t="shared" si="1"/>
        <v>25</v>
      </c>
      <c r="K3" s="82">
        <f t="shared" si="1"/>
        <v>25</v>
      </c>
      <c r="L3" s="82">
        <f t="shared" si="1"/>
        <v>25</v>
      </c>
      <c r="M3" s="82">
        <f t="shared" si="1"/>
        <v>25</v>
      </c>
      <c r="N3" s="77"/>
    </row>
    <row r="4" spans="1:17" ht="14">
      <c r="A4" s="83" t="s">
        <v>50</v>
      </c>
      <c r="B4" s="82">
        <f t="shared" ref="B4:M4" si="2">B2</f>
        <v>165.74666666666667</v>
      </c>
      <c r="C4" s="82">
        <f>(C5/3)</f>
        <v>686.66666666666663</v>
      </c>
      <c r="D4" s="82">
        <f t="shared" si="2"/>
        <v>689.97666666666657</v>
      </c>
      <c r="E4" s="82">
        <f t="shared" si="2"/>
        <v>697.03666666666675</v>
      </c>
      <c r="F4" s="82">
        <f t="shared" si="2"/>
        <v>702.5</v>
      </c>
      <c r="G4" s="82">
        <f t="shared" si="2"/>
        <v>699.62</v>
      </c>
      <c r="H4" s="82">
        <f t="shared" si="2"/>
        <v>703.25333333333344</v>
      </c>
      <c r="I4" s="82">
        <f t="shared" si="2"/>
        <v>701.15</v>
      </c>
      <c r="J4" s="82">
        <f t="shared" si="2"/>
        <v>0</v>
      </c>
      <c r="K4" s="82">
        <f t="shared" si="2"/>
        <v>0</v>
      </c>
      <c r="L4" s="82">
        <f t="shared" si="2"/>
        <v>0</v>
      </c>
      <c r="M4" s="82">
        <f t="shared" si="2"/>
        <v>0</v>
      </c>
      <c r="N4" s="77"/>
    </row>
    <row r="5" spans="1:17" ht="14">
      <c r="A5" s="83" t="s">
        <v>18</v>
      </c>
      <c r="B5" s="95">
        <v>497.24</v>
      </c>
      <c r="C5" s="95">
        <v>2060</v>
      </c>
      <c r="D5" s="95">
        <v>2069.9299999999998</v>
      </c>
      <c r="E5" s="95">
        <v>2091.11</v>
      </c>
      <c r="F5" s="95">
        <v>2107.5</v>
      </c>
      <c r="G5" s="95">
        <v>2098.86</v>
      </c>
      <c r="H5" s="95">
        <v>2109.7600000000002</v>
      </c>
      <c r="I5" s="95">
        <f>2060+43.45</f>
        <v>2103.4499999999998</v>
      </c>
      <c r="J5" s="95"/>
      <c r="K5" s="95"/>
      <c r="L5" s="95"/>
      <c r="M5" s="95"/>
      <c r="N5" s="77"/>
    </row>
    <row r="6" spans="1:17" ht="15" hidden="1" thickBot="1">
      <c r="A6" s="103" t="s">
        <v>45</v>
      </c>
      <c r="B6" s="79"/>
      <c r="C6" s="78"/>
      <c r="D6" s="78"/>
      <c r="E6" s="78">
        <f t="shared" ref="E6:M6" si="3">(E3-E2)-65</f>
        <v>-40</v>
      </c>
      <c r="F6" s="102">
        <f t="shared" si="3"/>
        <v>-40</v>
      </c>
      <c r="G6" s="102">
        <f t="shared" si="3"/>
        <v>-40</v>
      </c>
      <c r="H6" s="102">
        <f t="shared" si="3"/>
        <v>-40</v>
      </c>
      <c r="I6" s="101">
        <f t="shared" si="3"/>
        <v>-40</v>
      </c>
      <c r="J6" s="78">
        <f t="shared" si="3"/>
        <v>-40</v>
      </c>
      <c r="K6" s="78">
        <f t="shared" si="3"/>
        <v>-40</v>
      </c>
      <c r="L6" s="78">
        <f t="shared" si="3"/>
        <v>-40</v>
      </c>
      <c r="M6" s="78">
        <f t="shared" si="3"/>
        <v>-40</v>
      </c>
      <c r="N6" s="77"/>
    </row>
    <row r="7" spans="1:17" ht="14" hidden="1">
      <c r="A7" s="77"/>
      <c r="B7" s="77"/>
      <c r="C7" s="77"/>
      <c r="D7" s="77"/>
      <c r="E7" s="93">
        <f>E3-E2</f>
        <v>25</v>
      </c>
      <c r="F7" s="77"/>
      <c r="G7" s="77"/>
      <c r="H7" s="100" t="s">
        <v>36</v>
      </c>
      <c r="I7" s="77"/>
      <c r="J7" s="77"/>
      <c r="K7" s="77"/>
      <c r="L7" s="77"/>
      <c r="M7" s="77"/>
      <c r="N7" s="77"/>
    </row>
    <row r="8" spans="1:17" ht="15" thickBot="1">
      <c r="A8" s="77"/>
      <c r="B8" s="77"/>
      <c r="C8" s="137"/>
      <c r="D8" s="77"/>
      <c r="E8" s="77"/>
      <c r="F8" s="77"/>
      <c r="G8" s="77"/>
      <c r="H8" s="77"/>
      <c r="I8" s="77"/>
      <c r="J8" s="99"/>
      <c r="K8" s="77"/>
      <c r="L8" s="77"/>
      <c r="M8" s="77"/>
      <c r="N8" s="77"/>
    </row>
    <row r="9" spans="1:17" ht="39.75" customHeight="1" thickTop="1">
      <c r="A9" s="98" t="s">
        <v>21</v>
      </c>
      <c r="B9" s="97"/>
      <c r="C9" s="96" t="s">
        <v>144</v>
      </c>
      <c r="D9" s="96" t="s">
        <v>176</v>
      </c>
      <c r="E9" s="96" t="s">
        <v>11</v>
      </c>
      <c r="F9" s="96" t="s">
        <v>24</v>
      </c>
      <c r="G9" s="96" t="s">
        <v>26</v>
      </c>
      <c r="H9" s="96" t="s">
        <v>27</v>
      </c>
      <c r="I9" s="96" t="s">
        <v>31</v>
      </c>
      <c r="J9" s="96" t="s">
        <v>47</v>
      </c>
      <c r="K9" s="96" t="s">
        <v>32</v>
      </c>
      <c r="L9" s="96" t="s">
        <v>33</v>
      </c>
      <c r="M9" s="96" t="s">
        <v>34</v>
      </c>
      <c r="N9" s="77"/>
    </row>
    <row r="10" spans="1:17" ht="14">
      <c r="A10" s="83" t="s">
        <v>1</v>
      </c>
      <c r="B10" s="82">
        <v>452.43</v>
      </c>
      <c r="C10" s="82">
        <v>1939</v>
      </c>
      <c r="D10" s="82">
        <v>1939</v>
      </c>
      <c r="E10" s="82">
        <v>1939</v>
      </c>
      <c r="F10" s="82">
        <v>1939</v>
      </c>
      <c r="G10" s="82">
        <v>1939</v>
      </c>
      <c r="H10" s="82">
        <v>1939</v>
      </c>
      <c r="I10" s="82">
        <v>1939</v>
      </c>
      <c r="J10" s="82">
        <v>1939</v>
      </c>
      <c r="K10" s="82">
        <v>1939</v>
      </c>
      <c r="L10" s="82">
        <v>1939</v>
      </c>
      <c r="M10" s="82">
        <v>1939</v>
      </c>
      <c r="N10" s="77"/>
    </row>
    <row r="11" spans="1:17" ht="14">
      <c r="A11" s="83" t="s">
        <v>52</v>
      </c>
      <c r="B11" s="82">
        <v>0</v>
      </c>
      <c r="C11" s="82">
        <v>25</v>
      </c>
      <c r="D11" s="82">
        <v>25</v>
      </c>
      <c r="E11" s="82">
        <v>25</v>
      </c>
      <c r="F11" s="82">
        <v>25</v>
      </c>
      <c r="G11" s="82">
        <v>25</v>
      </c>
      <c r="H11" s="82">
        <v>25</v>
      </c>
      <c r="I11" s="82">
        <v>25</v>
      </c>
      <c r="J11" s="82">
        <v>25</v>
      </c>
      <c r="K11" s="82">
        <v>25</v>
      </c>
      <c r="L11" s="82">
        <v>25</v>
      </c>
      <c r="M11" s="82">
        <v>25</v>
      </c>
      <c r="N11" s="77"/>
    </row>
    <row r="12" spans="1:17" ht="27">
      <c r="A12" s="138" t="s">
        <v>177</v>
      </c>
      <c r="B12" s="95">
        <v>0</v>
      </c>
      <c r="C12" s="95">
        <v>0</v>
      </c>
      <c r="D12" s="95">
        <v>9.93</v>
      </c>
      <c r="E12" s="95">
        <v>31.11</v>
      </c>
      <c r="F12" s="95">
        <f>2107.5-2060</f>
        <v>47.5</v>
      </c>
      <c r="G12" s="95">
        <f>2098.86-2060</f>
        <v>38.860000000000127</v>
      </c>
      <c r="H12" s="95">
        <f>2109.76-2060</f>
        <v>49.760000000000218</v>
      </c>
      <c r="I12" s="95"/>
      <c r="J12" s="95"/>
      <c r="K12" s="95"/>
      <c r="L12" s="95"/>
      <c r="M12" s="95"/>
      <c r="N12" s="77"/>
      <c r="O12" s="92"/>
      <c r="P12" s="92"/>
      <c r="Q12" s="92"/>
    </row>
    <row r="13" spans="1:17" ht="14">
      <c r="A13" s="83" t="s">
        <v>7</v>
      </c>
      <c r="B13" s="82">
        <v>1.87</v>
      </c>
      <c r="C13" s="82">
        <v>4</v>
      </c>
      <c r="D13" s="82">
        <v>4</v>
      </c>
      <c r="E13" s="82">
        <v>4</v>
      </c>
      <c r="F13" s="82">
        <v>4</v>
      </c>
      <c r="G13" s="82">
        <v>4</v>
      </c>
      <c r="H13" s="82">
        <v>4</v>
      </c>
      <c r="I13" s="82">
        <v>4</v>
      </c>
      <c r="J13" s="82">
        <v>4</v>
      </c>
      <c r="K13" s="82">
        <v>4</v>
      </c>
      <c r="L13" s="82">
        <v>4</v>
      </c>
      <c r="M13" s="82">
        <v>4</v>
      </c>
      <c r="N13" s="77"/>
    </row>
    <row r="14" spans="1:17" ht="14">
      <c r="A14" s="83" t="s">
        <v>8</v>
      </c>
      <c r="B14" s="82">
        <v>14.94</v>
      </c>
      <c r="C14" s="82">
        <v>32</v>
      </c>
      <c r="D14" s="82">
        <v>32</v>
      </c>
      <c r="E14" s="82">
        <v>32</v>
      </c>
      <c r="F14" s="82">
        <v>32</v>
      </c>
      <c r="G14" s="82">
        <v>32</v>
      </c>
      <c r="H14" s="82">
        <v>32</v>
      </c>
      <c r="I14" s="82">
        <v>32</v>
      </c>
      <c r="J14" s="82">
        <v>32</v>
      </c>
      <c r="K14" s="82">
        <v>32</v>
      </c>
      <c r="L14" s="82">
        <v>32</v>
      </c>
      <c r="M14" s="82">
        <v>32</v>
      </c>
      <c r="N14" s="153" t="s">
        <v>148</v>
      </c>
      <c r="O14" s="154"/>
    </row>
    <row r="15" spans="1:17" ht="18" customHeight="1">
      <c r="A15" s="86" t="s">
        <v>145</v>
      </c>
      <c r="B15" s="85">
        <v>28</v>
      </c>
      <c r="C15" s="84">
        <v>60</v>
      </c>
      <c r="D15" s="84">
        <v>60</v>
      </c>
      <c r="E15" s="84">
        <v>60</v>
      </c>
      <c r="F15" s="84">
        <v>60</v>
      </c>
      <c r="G15" s="84">
        <v>60</v>
      </c>
      <c r="H15" s="84">
        <v>60</v>
      </c>
      <c r="I15" s="84">
        <v>60</v>
      </c>
      <c r="J15" s="84">
        <v>60</v>
      </c>
      <c r="K15" s="84">
        <v>60</v>
      </c>
      <c r="L15" s="84">
        <v>60</v>
      </c>
      <c r="M15" s="84">
        <v>60</v>
      </c>
      <c r="N15" s="153"/>
      <c r="O15" s="154"/>
    </row>
    <row r="16" spans="1:17" ht="14">
      <c r="A16" s="83" t="s">
        <v>10</v>
      </c>
      <c r="B16" s="82"/>
      <c r="C16" s="82"/>
      <c r="D16" s="82"/>
      <c r="E16" s="82"/>
      <c r="F16" s="82"/>
      <c r="G16" s="82"/>
      <c r="H16" s="82"/>
      <c r="I16" s="82"/>
      <c r="J16" s="82"/>
      <c r="K16" s="82"/>
      <c r="L16" s="82"/>
      <c r="M16" s="82"/>
      <c r="N16" s="154"/>
      <c r="O16" s="154"/>
    </row>
    <row r="17" spans="1:17" ht="16">
      <c r="A17" s="83" t="s">
        <v>22</v>
      </c>
      <c r="B17" s="94">
        <f>SUM(B10:B16)</f>
        <v>497.24</v>
      </c>
      <c r="C17" s="94">
        <f t="shared" ref="C17:M17" si="4">SUM(C10:C16)</f>
        <v>2060</v>
      </c>
      <c r="D17" s="94">
        <f t="shared" si="4"/>
        <v>2069.9300000000003</v>
      </c>
      <c r="E17" s="94">
        <f t="shared" si="4"/>
        <v>2091.1099999999997</v>
      </c>
      <c r="F17" s="94">
        <f t="shared" si="4"/>
        <v>2107.5</v>
      </c>
      <c r="G17" s="94">
        <f t="shared" si="4"/>
        <v>2098.86</v>
      </c>
      <c r="H17" s="94">
        <f t="shared" si="4"/>
        <v>2109.7600000000002</v>
      </c>
      <c r="I17" s="94">
        <f t="shared" si="4"/>
        <v>2060</v>
      </c>
      <c r="J17" s="94">
        <f t="shared" si="4"/>
        <v>2060</v>
      </c>
      <c r="K17" s="94">
        <f t="shared" si="4"/>
        <v>2060</v>
      </c>
      <c r="L17" s="94">
        <f t="shared" si="4"/>
        <v>2060</v>
      </c>
      <c r="M17" s="94">
        <f t="shared" si="4"/>
        <v>2060</v>
      </c>
      <c r="N17" s="111">
        <f>(C5*11)+B5</f>
        <v>23157.24</v>
      </c>
      <c r="O17" s="92"/>
      <c r="P17" s="92"/>
      <c r="Q17" s="92"/>
    </row>
    <row r="18" spans="1:17" ht="17" thickBot="1">
      <c r="A18" s="91" t="s">
        <v>20</v>
      </c>
      <c r="B18" s="90"/>
      <c r="C18" s="89"/>
      <c r="D18" s="89"/>
      <c r="E18" s="89"/>
      <c r="F18" s="89"/>
      <c r="G18" s="89"/>
      <c r="H18" s="89"/>
      <c r="I18" s="89"/>
      <c r="J18" s="89"/>
      <c r="K18" s="89"/>
      <c r="L18" s="89"/>
      <c r="M18" s="89"/>
      <c r="N18" s="88"/>
      <c r="O18" s="87"/>
      <c r="P18" s="87"/>
      <c r="Q18" s="87"/>
    </row>
    <row r="19" spans="1:17" ht="18" customHeight="1">
      <c r="A19" s="86" t="s">
        <v>51</v>
      </c>
      <c r="B19" s="85">
        <v>0</v>
      </c>
      <c r="C19" s="84"/>
      <c r="D19" s="84">
        <v>0</v>
      </c>
      <c r="E19" s="84">
        <v>0</v>
      </c>
      <c r="F19" s="84">
        <v>121.67</v>
      </c>
      <c r="G19" s="84">
        <v>0</v>
      </c>
      <c r="H19" s="84">
        <v>0</v>
      </c>
      <c r="I19" s="84">
        <v>0</v>
      </c>
      <c r="J19" s="84">
        <v>50</v>
      </c>
      <c r="K19" s="84">
        <v>50</v>
      </c>
      <c r="L19" s="84">
        <v>50</v>
      </c>
      <c r="M19" s="84">
        <v>50</v>
      </c>
      <c r="N19" s="77"/>
    </row>
    <row r="20" spans="1:17" ht="27">
      <c r="A20" s="86" t="s">
        <v>2</v>
      </c>
      <c r="B20" s="85">
        <v>0</v>
      </c>
      <c r="C20" s="84">
        <v>0</v>
      </c>
      <c r="D20" s="84">
        <v>0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84">
        <v>0</v>
      </c>
      <c r="M20" s="84">
        <v>0</v>
      </c>
      <c r="N20" s="77"/>
    </row>
    <row r="21" spans="1:17" ht="14">
      <c r="A21" s="83" t="s">
        <v>0</v>
      </c>
      <c r="B21" s="82">
        <v>150</v>
      </c>
      <c r="C21" s="81">
        <v>0</v>
      </c>
      <c r="D21" s="81">
        <v>0</v>
      </c>
      <c r="E21" s="81">
        <v>0</v>
      </c>
      <c r="F21" s="81">
        <v>0</v>
      </c>
      <c r="G21" s="81">
        <v>0</v>
      </c>
      <c r="H21" s="81">
        <v>0</v>
      </c>
      <c r="I21" s="81">
        <v>0</v>
      </c>
      <c r="J21" s="81">
        <v>0</v>
      </c>
      <c r="K21" s="81">
        <v>0</v>
      </c>
      <c r="L21" s="81">
        <v>0</v>
      </c>
      <c r="M21" s="81">
        <v>0</v>
      </c>
      <c r="N21" s="77"/>
    </row>
    <row r="22" spans="1:17" ht="14">
      <c r="A22" s="83" t="s">
        <v>12</v>
      </c>
      <c r="B22" s="82">
        <v>150</v>
      </c>
      <c r="C22" s="81">
        <v>0</v>
      </c>
      <c r="D22" s="81">
        <v>0</v>
      </c>
      <c r="E22" s="81">
        <v>0</v>
      </c>
      <c r="F22" s="81">
        <v>0</v>
      </c>
      <c r="G22" s="81">
        <v>0</v>
      </c>
      <c r="H22" s="81">
        <v>0</v>
      </c>
      <c r="I22" s="81">
        <v>0</v>
      </c>
      <c r="J22" s="81">
        <v>0</v>
      </c>
      <c r="K22" s="81">
        <v>0</v>
      </c>
      <c r="L22" s="81">
        <v>0</v>
      </c>
      <c r="M22" s="81">
        <v>0</v>
      </c>
      <c r="N22" s="77"/>
    </row>
    <row r="23" spans="1:17" ht="14">
      <c r="A23" s="83" t="s">
        <v>13</v>
      </c>
      <c r="B23" s="82">
        <v>100</v>
      </c>
      <c r="C23" s="81">
        <v>0</v>
      </c>
      <c r="D23" s="81">
        <v>0</v>
      </c>
      <c r="E23" s="81">
        <v>0</v>
      </c>
      <c r="F23" s="81">
        <v>0</v>
      </c>
      <c r="G23" s="81">
        <v>0</v>
      </c>
      <c r="H23" s="81">
        <v>0</v>
      </c>
      <c r="I23" s="81">
        <v>0</v>
      </c>
      <c r="J23" s="81">
        <v>0</v>
      </c>
      <c r="K23" s="81">
        <v>0</v>
      </c>
      <c r="L23" s="81">
        <v>0</v>
      </c>
      <c r="M23" s="81">
        <v>0</v>
      </c>
      <c r="N23" s="77"/>
    </row>
    <row r="24" spans="1:17" ht="14">
      <c r="A24" s="83" t="s">
        <v>14</v>
      </c>
      <c r="B24" s="82">
        <v>300</v>
      </c>
      <c r="C24" s="81">
        <v>0</v>
      </c>
      <c r="D24" s="81">
        <v>0</v>
      </c>
      <c r="E24" s="81">
        <v>0</v>
      </c>
      <c r="F24" s="81">
        <v>0</v>
      </c>
      <c r="G24" s="81">
        <v>0</v>
      </c>
      <c r="H24" s="81">
        <v>0</v>
      </c>
      <c r="I24" s="81">
        <v>0</v>
      </c>
      <c r="J24" s="81">
        <v>0</v>
      </c>
      <c r="K24" s="81">
        <v>0</v>
      </c>
      <c r="L24" s="81">
        <v>0</v>
      </c>
      <c r="M24" s="81">
        <v>0</v>
      </c>
      <c r="N24" s="77"/>
    </row>
    <row r="25" spans="1:17" ht="14" hidden="1">
      <c r="A25" s="83" t="s">
        <v>28</v>
      </c>
      <c r="B25" s="82"/>
      <c r="C25" s="81">
        <v>0</v>
      </c>
      <c r="D25" s="81">
        <v>0</v>
      </c>
      <c r="E25" s="81">
        <v>0</v>
      </c>
      <c r="F25" s="81">
        <v>0</v>
      </c>
      <c r="G25" s="81">
        <v>0</v>
      </c>
      <c r="H25" s="81">
        <v>0</v>
      </c>
      <c r="I25" s="81">
        <v>0</v>
      </c>
      <c r="J25" s="81">
        <v>0</v>
      </c>
      <c r="K25" s="81">
        <v>0</v>
      </c>
      <c r="L25" s="81">
        <v>0</v>
      </c>
      <c r="M25" s="81">
        <v>0</v>
      </c>
      <c r="N25" s="77"/>
    </row>
    <row r="26" spans="1:17" ht="14">
      <c r="A26" s="83" t="s">
        <v>38</v>
      </c>
      <c r="B26" s="82"/>
      <c r="C26" s="81"/>
      <c r="D26" s="81"/>
      <c r="E26" s="81"/>
      <c r="F26" s="81"/>
      <c r="G26" s="81"/>
      <c r="H26" s="81"/>
      <c r="I26" s="81"/>
      <c r="J26" s="81"/>
      <c r="K26" s="81"/>
      <c r="L26" s="81"/>
      <c r="M26" s="81"/>
      <c r="N26" s="77"/>
    </row>
    <row r="27" spans="1:17" ht="15" thickBot="1">
      <c r="A27" s="80" t="s">
        <v>23</v>
      </c>
      <c r="B27" s="78">
        <f t="shared" ref="B27:M27" si="5">SUM(B17,B19:B25)</f>
        <v>1197.24</v>
      </c>
      <c r="C27" s="78">
        <f t="shared" si="5"/>
        <v>2060</v>
      </c>
      <c r="D27" s="78">
        <f t="shared" si="5"/>
        <v>2069.9300000000003</v>
      </c>
      <c r="E27" s="78">
        <f t="shared" si="5"/>
        <v>2091.1099999999997</v>
      </c>
      <c r="F27" s="78">
        <f t="shared" si="5"/>
        <v>2229.17</v>
      </c>
      <c r="G27" s="78">
        <f t="shared" si="5"/>
        <v>2098.86</v>
      </c>
      <c r="H27" s="78">
        <f t="shared" si="5"/>
        <v>2109.7600000000002</v>
      </c>
      <c r="I27" s="78">
        <f t="shared" si="5"/>
        <v>2060</v>
      </c>
      <c r="J27" s="78">
        <f t="shared" si="5"/>
        <v>2110</v>
      </c>
      <c r="K27" s="78">
        <f t="shared" si="5"/>
        <v>2110</v>
      </c>
      <c r="L27" s="78">
        <f t="shared" si="5"/>
        <v>2110</v>
      </c>
      <c r="M27" s="78">
        <f t="shared" si="5"/>
        <v>2110</v>
      </c>
      <c r="N27" s="77"/>
    </row>
    <row r="28" spans="1:17" ht="18" thickTop="1" thickBot="1">
      <c r="A28" s="76"/>
      <c r="J28" s="73"/>
      <c r="K28" s="73"/>
      <c r="L28" s="73"/>
      <c r="M28" s="73"/>
    </row>
    <row r="29" spans="1:17" ht="25" thickTop="1">
      <c r="A29" s="75" t="s">
        <v>30</v>
      </c>
      <c r="B29" s="73"/>
      <c r="C29" s="73">
        <f t="shared" ref="C29:M29" si="6">C27-C5</f>
        <v>0</v>
      </c>
      <c r="D29" s="73">
        <f t="shared" si="6"/>
        <v>0</v>
      </c>
      <c r="E29" s="73">
        <f t="shared" si="6"/>
        <v>0</v>
      </c>
      <c r="F29" s="73">
        <f t="shared" si="6"/>
        <v>121.67000000000007</v>
      </c>
      <c r="G29" s="73">
        <f t="shared" si="6"/>
        <v>0</v>
      </c>
      <c r="H29" s="73">
        <f t="shared" si="6"/>
        <v>0</v>
      </c>
      <c r="I29" s="73">
        <f t="shared" si="6"/>
        <v>-43.449999999999818</v>
      </c>
      <c r="J29" s="73">
        <f t="shared" si="6"/>
        <v>2110</v>
      </c>
      <c r="K29" s="73">
        <f t="shared" si="6"/>
        <v>2110</v>
      </c>
      <c r="L29" s="73">
        <f t="shared" si="6"/>
        <v>2110</v>
      </c>
      <c r="M29" s="73">
        <f t="shared" si="6"/>
        <v>2110</v>
      </c>
    </row>
    <row r="30" spans="1:17" ht="14"/>
    <row r="31" spans="1:17" ht="14"/>
    <row r="32" spans="1:17" ht="21">
      <c r="D32" s="107" t="s">
        <v>37</v>
      </c>
      <c r="E32" s="107"/>
      <c r="F32" s="107"/>
      <c r="G32" s="107"/>
      <c r="H32" s="74">
        <f>AVERAGE(E12:M12, 50)</f>
        <v>43.446000000000069</v>
      </c>
    </row>
    <row r="33" spans="5:8" ht="16">
      <c r="E33" s="64" t="s">
        <v>46</v>
      </c>
      <c r="F33" s="73"/>
      <c r="G33" s="73"/>
    </row>
    <row r="34" spans="5:8" ht="16">
      <c r="H34" s="73"/>
    </row>
    <row r="35" spans="5:8" ht="14"/>
    <row r="36" spans="5:8" ht="14"/>
    <row r="37" spans="5:8" ht="14"/>
    <row r="38" spans="5:8" ht="14"/>
    <row r="39" spans="5:8" ht="14"/>
    <row r="40" spans="5:8" ht="14"/>
    <row r="41" spans="5:8" ht="14"/>
    <row r="42" spans="5:8" ht="14"/>
    <row r="43" spans="5:8" ht="14"/>
    <row r="44" spans="5:8" ht="14"/>
    <row r="45" spans="5:8" ht="14"/>
    <row r="46" spans="5:8" ht="14"/>
    <row r="47" spans="5:8" ht="14"/>
    <row r="48" spans="5:8" ht="14"/>
    <row r="49" ht="14"/>
    <row r="50" ht="14"/>
    <row r="51" ht="14"/>
    <row r="52" ht="14"/>
    <row r="53" ht="14"/>
    <row r="54" ht="14"/>
    <row r="55" ht="14"/>
    <row r="56" ht="14"/>
    <row r="57" ht="14"/>
    <row r="58" ht="14"/>
    <row r="59" ht="14"/>
    <row r="60" ht="14"/>
    <row r="61" ht="14"/>
    <row r="62" ht="14"/>
    <row r="63" ht="14"/>
    <row r="64" ht="14"/>
    <row r="65" ht="14"/>
    <row r="66" ht="14"/>
    <row r="67" ht="14"/>
    <row r="68" ht="14"/>
    <row r="69" ht="14"/>
    <row r="70" ht="14"/>
    <row r="71" ht="14"/>
    <row r="72" ht="14"/>
    <row r="73" ht="14"/>
    <row r="74" ht="14"/>
    <row r="75" ht="14"/>
    <row r="76" ht="14"/>
    <row r="77" ht="14"/>
    <row r="78" ht="14"/>
    <row r="79" ht="14"/>
    <row r="80" ht="14"/>
    <row r="81" ht="14"/>
    <row r="82" ht="14"/>
    <row r="83" ht="14"/>
    <row r="84" ht="14"/>
    <row r="85" ht="14"/>
    <row r="86" ht="14"/>
    <row r="87" ht="14"/>
    <row r="88" ht="14"/>
    <row r="89" ht="14"/>
    <row r="90" ht="14"/>
    <row r="91" ht="14"/>
    <row r="92" ht="14"/>
    <row r="93" ht="14"/>
    <row r="94" ht="14"/>
    <row r="95" ht="14"/>
    <row r="96" ht="14"/>
    <row r="97" ht="14"/>
    <row r="98" ht="14"/>
    <row r="99" ht="14"/>
    <row r="100" ht="14"/>
    <row r="101" ht="14"/>
    <row r="102" ht="14"/>
    <row r="103" ht="14"/>
    <row r="104" ht="14"/>
    <row r="105" ht="14"/>
    <row r="106" ht="14"/>
    <row r="107" ht="14"/>
    <row r="108" ht="14"/>
    <row r="109" ht="14"/>
    <row r="110" ht="14"/>
    <row r="111" ht="14"/>
    <row r="112" ht="14"/>
    <row r="113" ht="14"/>
    <row r="114" ht="14"/>
    <row r="115" ht="14"/>
    <row r="116" ht="14"/>
    <row r="117" ht="14"/>
    <row r="118" ht="14"/>
    <row r="119" ht="14"/>
    <row r="120" ht="14"/>
    <row r="121" ht="14"/>
    <row r="122" ht="14"/>
    <row r="123" ht="14"/>
    <row r="124" ht="14"/>
    <row r="125" ht="14"/>
    <row r="126" ht="14"/>
    <row r="127" ht="14"/>
    <row r="128" ht="14"/>
    <row r="129" ht="14"/>
    <row r="130" ht="14"/>
    <row r="131" ht="14"/>
    <row r="132" ht="14"/>
    <row r="133" ht="14"/>
    <row r="134" ht="14"/>
    <row r="135" ht="14"/>
    <row r="136" ht="14"/>
    <row r="137" ht="14"/>
    <row r="138" ht="14"/>
    <row r="139" ht="14"/>
    <row r="140" ht="14"/>
    <row r="141" ht="14"/>
    <row r="142" ht="14"/>
    <row r="143" ht="14"/>
    <row r="144" ht="14"/>
    <row r="145" ht="14"/>
    <row r="146" ht="14"/>
    <row r="147" ht="14"/>
    <row r="148" ht="14"/>
    <row r="149" ht="14"/>
    <row r="150" ht="14"/>
    <row r="151" ht="14"/>
    <row r="152" ht="14"/>
    <row r="153" ht="14"/>
    <row r="154" ht="14"/>
    <row r="155" ht="14"/>
    <row r="156" ht="14"/>
    <row r="157" ht="14"/>
    <row r="158" ht="14"/>
    <row r="159" ht="14"/>
    <row r="160" ht="14"/>
    <row r="161" ht="14"/>
    <row r="162" ht="14"/>
    <row r="163" ht="14"/>
    <row r="164" ht="14"/>
    <row r="165" ht="14"/>
    <row r="166" ht="14"/>
    <row r="167" ht="14"/>
    <row r="168" ht="14"/>
    <row r="169" ht="14"/>
    <row r="170" ht="14"/>
    <row r="171" ht="14"/>
    <row r="172" ht="14"/>
    <row r="173" ht="14"/>
    <row r="174" ht="14"/>
    <row r="175" ht="14"/>
    <row r="176" ht="14"/>
    <row r="177" ht="14"/>
    <row r="178" ht="14"/>
    <row r="179" ht="14"/>
    <row r="180" ht="14"/>
    <row r="181" ht="14"/>
    <row r="182" ht="14"/>
    <row r="183" ht="14"/>
    <row r="184" ht="14"/>
    <row r="185" ht="14"/>
    <row r="186" ht="14"/>
    <row r="187" ht="14"/>
    <row r="188" ht="14"/>
    <row r="189" ht="14"/>
    <row r="190" ht="14"/>
    <row r="191" ht="14"/>
    <row r="192" ht="14"/>
    <row r="193" ht="14"/>
    <row r="194" ht="14"/>
    <row r="195" ht="14"/>
    <row r="196" ht="14"/>
    <row r="197" ht="14"/>
    <row r="198" ht="14"/>
    <row r="199" ht="14"/>
    <row r="200" ht="14"/>
    <row r="201" ht="14"/>
    <row r="202" ht="14"/>
    <row r="203" ht="14"/>
    <row r="204" ht="14"/>
    <row r="205" ht="14"/>
    <row r="206" ht="14"/>
    <row r="207" ht="14"/>
    <row r="208" ht="14"/>
    <row r="209" ht="14"/>
    <row r="210" ht="14"/>
    <row r="211" ht="14"/>
    <row r="212" ht="14"/>
    <row r="213" ht="14"/>
    <row r="214" ht="14"/>
    <row r="215" ht="14"/>
    <row r="216" ht="14"/>
    <row r="217" ht="14"/>
    <row r="218" ht="14"/>
    <row r="219" ht="14"/>
    <row r="220" ht="14"/>
    <row r="221" ht="14"/>
    <row r="222" ht="14"/>
    <row r="223" ht="14"/>
    <row r="224" ht="14"/>
    <row r="225" ht="14"/>
    <row r="226" ht="14"/>
    <row r="227" ht="14"/>
    <row r="228" ht="14"/>
    <row r="229" ht="14"/>
    <row r="230" ht="14"/>
    <row r="231" ht="14"/>
    <row r="232" ht="14"/>
    <row r="233" ht="14"/>
    <row r="234" ht="14"/>
    <row r="235" ht="14"/>
    <row r="236" ht="14"/>
    <row r="237" ht="14"/>
    <row r="238" ht="14"/>
    <row r="239" ht="14"/>
    <row r="240" ht="14"/>
    <row r="241" ht="14"/>
    <row r="242" ht="14"/>
    <row r="243" ht="14"/>
    <row r="244" ht="14"/>
    <row r="245" ht="14"/>
    <row r="246" ht="14"/>
    <row r="247" ht="14"/>
    <row r="248" ht="14"/>
    <row r="249" ht="14"/>
    <row r="250" ht="14"/>
    <row r="251" ht="14"/>
    <row r="252" ht="14"/>
    <row r="253" ht="14"/>
    <row r="254" ht="14"/>
    <row r="255" ht="14"/>
    <row r="256" ht="14"/>
    <row r="257" ht="14"/>
    <row r="258" ht="14"/>
    <row r="259" ht="14"/>
    <row r="260" ht="14"/>
    <row r="261" ht="14"/>
    <row r="262" ht="14"/>
    <row r="263" ht="14"/>
    <row r="264" ht="14"/>
    <row r="265" ht="14"/>
    <row r="266" ht="14"/>
    <row r="267" ht="14"/>
    <row r="268" ht="14"/>
    <row r="269" ht="14"/>
    <row r="270" ht="14"/>
    <row r="271" ht="14"/>
    <row r="272" ht="14"/>
    <row r="273" ht="14"/>
    <row r="274" ht="14"/>
    <row r="275" ht="14"/>
    <row r="276" ht="14"/>
    <row r="277" ht="14"/>
    <row r="278" ht="14"/>
    <row r="279" ht="14"/>
    <row r="280" ht="14"/>
    <row r="281" ht="14"/>
    <row r="282" ht="14"/>
    <row r="283" ht="14"/>
    <row r="284" ht="14"/>
    <row r="285" ht="14"/>
    <row r="286" ht="14"/>
    <row r="287" ht="14"/>
    <row r="288" ht="14"/>
    <row r="289" ht="14"/>
    <row r="290" ht="14"/>
    <row r="291" ht="14"/>
    <row r="292" ht="14"/>
    <row r="293" ht="14"/>
    <row r="294" ht="14"/>
    <row r="295" ht="14"/>
    <row r="296" ht="14"/>
    <row r="297" ht="14"/>
    <row r="298" ht="14"/>
    <row r="299" ht="14"/>
    <row r="300" ht="14"/>
    <row r="301" ht="14"/>
    <row r="302" ht="14"/>
    <row r="303" ht="14"/>
    <row r="304" ht="14"/>
    <row r="305" ht="14"/>
    <row r="306" ht="14"/>
    <row r="307" ht="14"/>
    <row r="308" ht="14"/>
    <row r="309" ht="14"/>
    <row r="310" ht="14"/>
    <row r="311" ht="14"/>
    <row r="312" ht="14"/>
    <row r="313" ht="14"/>
    <row r="314" ht="14"/>
    <row r="315" ht="14"/>
    <row r="316" ht="14"/>
    <row r="317" ht="14"/>
    <row r="318" ht="14"/>
    <row r="319" ht="14"/>
    <row r="320" ht="14"/>
    <row r="321" ht="14"/>
    <row r="322" ht="14"/>
    <row r="323" ht="14"/>
    <row r="324" ht="14"/>
    <row r="325" ht="14"/>
    <row r="326" ht="14"/>
    <row r="327" ht="14"/>
    <row r="328" ht="14"/>
    <row r="329" ht="14"/>
    <row r="330" ht="14"/>
    <row r="331" ht="14"/>
    <row r="332" ht="14"/>
    <row r="333" ht="14"/>
    <row r="334" ht="14"/>
    <row r="335" ht="14"/>
    <row r="336" ht="14"/>
    <row r="337" ht="14"/>
    <row r="338" ht="14"/>
    <row r="339" ht="14"/>
    <row r="340" ht="14"/>
    <row r="341" ht="14"/>
    <row r="342" ht="14"/>
    <row r="343" ht="14"/>
    <row r="344" ht="14"/>
    <row r="345" ht="14"/>
    <row r="346" ht="14"/>
    <row r="347" ht="14"/>
    <row r="348" ht="14"/>
    <row r="349" ht="14"/>
    <row r="350" ht="14"/>
    <row r="351" ht="14"/>
    <row r="352" ht="14"/>
    <row r="353" ht="14"/>
    <row r="354" ht="14"/>
    <row r="355" ht="14"/>
    <row r="356" ht="14"/>
    <row r="357" ht="14"/>
    <row r="358" ht="14"/>
    <row r="359" ht="14"/>
    <row r="360" ht="14"/>
    <row r="361" ht="14"/>
    <row r="362" ht="14"/>
    <row r="363" ht="14"/>
    <row r="364" ht="14"/>
    <row r="365" ht="14"/>
    <row r="366" ht="14"/>
    <row r="367" ht="14"/>
    <row r="368" ht="14"/>
    <row r="369" ht="14"/>
    <row r="370" ht="14"/>
    <row r="371" ht="14"/>
    <row r="372" ht="14"/>
    <row r="373" ht="14"/>
    <row r="374" ht="14"/>
    <row r="375" ht="14"/>
    <row r="376" ht="14"/>
    <row r="377" ht="14"/>
    <row r="378" ht="14"/>
    <row r="379" ht="14"/>
    <row r="380" ht="14"/>
    <row r="381" ht="14"/>
    <row r="382" ht="14"/>
    <row r="383" ht="14"/>
    <row r="384" ht="14"/>
    <row r="385" ht="14"/>
    <row r="386" ht="14"/>
    <row r="387" ht="14"/>
    <row r="388" ht="14"/>
    <row r="389" ht="14"/>
    <row r="390" ht="14"/>
    <row r="391" ht="14"/>
    <row r="392" ht="14"/>
    <row r="393" ht="14"/>
    <row r="394" ht="14"/>
    <row r="395" ht="14"/>
    <row r="396" ht="14"/>
    <row r="397" ht="14"/>
    <row r="398" ht="14"/>
    <row r="399" ht="14"/>
    <row r="400" ht="14"/>
    <row r="401" ht="14"/>
    <row r="402" ht="14"/>
    <row r="403" ht="14"/>
    <row r="404" ht="14"/>
    <row r="405" ht="14"/>
    <row r="406" ht="14"/>
    <row r="407" ht="14"/>
    <row r="408" ht="14"/>
    <row r="409" ht="14"/>
    <row r="410" ht="14"/>
    <row r="411" ht="14"/>
    <row r="412" ht="14"/>
    <row r="413" ht="14"/>
    <row r="414" ht="14"/>
    <row r="415" ht="14"/>
    <row r="416" ht="14"/>
    <row r="417" ht="14"/>
    <row r="418" ht="14"/>
    <row r="419" ht="14"/>
    <row r="420" ht="14"/>
    <row r="421" ht="14"/>
    <row r="422" ht="14"/>
    <row r="423" ht="14"/>
    <row r="424" ht="14"/>
    <row r="425" ht="14"/>
    <row r="426" ht="14"/>
    <row r="427" ht="14"/>
    <row r="428" ht="14"/>
    <row r="429" ht="14"/>
    <row r="430" ht="14"/>
    <row r="431" ht="14"/>
    <row r="432" ht="14"/>
    <row r="433" ht="14"/>
    <row r="434" ht="14"/>
    <row r="435" ht="14"/>
    <row r="436" ht="14"/>
    <row r="437" ht="14"/>
    <row r="438" ht="14"/>
    <row r="439" ht="14"/>
    <row r="440" ht="14"/>
    <row r="441" ht="14"/>
    <row r="442" ht="14"/>
    <row r="443" ht="14"/>
    <row r="444" ht="14"/>
    <row r="445" ht="14"/>
    <row r="446" ht="14"/>
    <row r="447" ht="14"/>
    <row r="448" ht="14"/>
    <row r="449" ht="14"/>
    <row r="450" ht="14"/>
    <row r="451" ht="14"/>
    <row r="452" ht="14"/>
    <row r="453" ht="14"/>
    <row r="454" ht="14"/>
    <row r="455" ht="14"/>
    <row r="456" ht="14"/>
    <row r="457" ht="14"/>
    <row r="458" ht="14"/>
    <row r="459" ht="14"/>
    <row r="460" ht="14"/>
    <row r="461" ht="14"/>
    <row r="462" ht="14"/>
    <row r="463" ht="14"/>
    <row r="464" ht="14"/>
    <row r="465" ht="14"/>
    <row r="466" ht="14"/>
    <row r="467" ht="14"/>
    <row r="468" ht="14"/>
    <row r="469" ht="14"/>
    <row r="470" ht="14"/>
    <row r="471" ht="14"/>
    <row r="472" ht="14"/>
    <row r="473" ht="14"/>
    <row r="474" ht="14"/>
    <row r="475" ht="14"/>
    <row r="476" ht="14"/>
    <row r="477" ht="14"/>
    <row r="478" ht="14"/>
    <row r="479" ht="14"/>
    <row r="480" ht="14"/>
    <row r="481" ht="14"/>
    <row r="482" ht="14"/>
    <row r="483" ht="14"/>
    <row r="484" ht="14"/>
    <row r="485" ht="14"/>
    <row r="486" ht="14"/>
    <row r="487" ht="14"/>
    <row r="488" ht="14"/>
    <row r="489" ht="14"/>
    <row r="490" ht="14"/>
    <row r="491" ht="14"/>
    <row r="492" ht="14"/>
    <row r="493" ht="14"/>
    <row r="494" ht="14"/>
    <row r="495" ht="14"/>
    <row r="496" ht="14"/>
    <row r="497" ht="14"/>
    <row r="498" ht="14"/>
    <row r="499" ht="14"/>
    <row r="500" ht="14"/>
    <row r="501" ht="14"/>
    <row r="502" ht="14"/>
    <row r="503" ht="14"/>
    <row r="504" ht="14"/>
    <row r="505" ht="14"/>
    <row r="506" ht="14"/>
    <row r="507" ht="14"/>
    <row r="508" ht="14"/>
    <row r="509" ht="14"/>
    <row r="510" ht="14"/>
    <row r="511" ht="14"/>
    <row r="512" ht="14"/>
    <row r="513" ht="14"/>
    <row r="514" ht="14"/>
    <row r="515" ht="14"/>
    <row r="516" ht="14"/>
    <row r="517" ht="14"/>
    <row r="518" ht="14"/>
    <row r="519" ht="14"/>
    <row r="520" ht="14"/>
    <row r="521" ht="14"/>
    <row r="522" ht="14"/>
    <row r="523" ht="14"/>
    <row r="524" ht="14"/>
    <row r="525" ht="14"/>
    <row r="526" ht="14"/>
    <row r="527" ht="14"/>
    <row r="528" ht="14"/>
    <row r="529" ht="14"/>
    <row r="530" ht="14"/>
    <row r="531" ht="14"/>
    <row r="532" ht="14"/>
    <row r="533" ht="14"/>
    <row r="534" ht="14"/>
    <row r="535" ht="14"/>
    <row r="536" ht="14"/>
    <row r="537" ht="14"/>
    <row r="538" ht="14"/>
    <row r="539" ht="14"/>
    <row r="540" ht="14"/>
    <row r="541" ht="14"/>
    <row r="542" ht="14"/>
    <row r="543" ht="14"/>
    <row r="544" ht="14"/>
    <row r="545" ht="14"/>
    <row r="546" ht="14"/>
    <row r="547" ht="14"/>
    <row r="548" ht="14"/>
    <row r="549" ht="14"/>
    <row r="550" ht="14"/>
    <row r="551" ht="14"/>
    <row r="552" ht="14"/>
    <row r="553" ht="14"/>
    <row r="554" ht="14"/>
    <row r="555" ht="14"/>
    <row r="556" ht="14"/>
    <row r="557" ht="14"/>
    <row r="558" ht="14"/>
    <row r="559" ht="14"/>
    <row r="560" ht="14"/>
    <row r="561" ht="14"/>
    <row r="562" ht="14"/>
    <row r="563" ht="14"/>
    <row r="564" ht="14"/>
    <row r="565" ht="14"/>
    <row r="566" ht="14"/>
    <row r="567" ht="14"/>
    <row r="568" ht="14"/>
    <row r="569" ht="14"/>
    <row r="570" ht="14"/>
    <row r="571" ht="14"/>
    <row r="572" ht="14"/>
    <row r="573" ht="14"/>
    <row r="574" ht="14"/>
    <row r="575" ht="14"/>
    <row r="576" ht="14"/>
    <row r="577" ht="14"/>
    <row r="578" ht="14"/>
    <row r="579" ht="14"/>
    <row r="580" ht="14"/>
    <row r="581" ht="14"/>
    <row r="582" ht="14"/>
    <row r="583" ht="14"/>
    <row r="584" ht="14"/>
    <row r="585" ht="14"/>
    <row r="586" ht="14"/>
    <row r="587" ht="14"/>
    <row r="588" ht="14"/>
    <row r="589" ht="14"/>
    <row r="590" ht="14"/>
    <row r="591" ht="14"/>
    <row r="592" ht="14"/>
    <row r="593" ht="14"/>
    <row r="594" ht="14"/>
    <row r="595" ht="14"/>
    <row r="596" ht="14"/>
    <row r="597" ht="14"/>
    <row r="598" ht="14"/>
    <row r="599" ht="14"/>
    <row r="600" ht="14"/>
    <row r="601" ht="14"/>
    <row r="602" ht="14"/>
    <row r="603" ht="14"/>
    <row r="604" ht="14"/>
    <row r="605" ht="14"/>
    <row r="606" ht="14"/>
    <row r="607" ht="14"/>
    <row r="608" ht="14"/>
    <row r="609" ht="14"/>
    <row r="610" ht="14"/>
    <row r="611" ht="14"/>
    <row r="612" ht="14"/>
    <row r="613" ht="14"/>
    <row r="614" ht="14"/>
    <row r="615" ht="14"/>
    <row r="616" ht="14"/>
    <row r="617" ht="14"/>
    <row r="618" ht="14"/>
    <row r="619" ht="14"/>
    <row r="620" ht="14"/>
    <row r="621" ht="14"/>
    <row r="622" ht="14"/>
    <row r="623" ht="14"/>
    <row r="624" ht="14"/>
    <row r="625" ht="14"/>
    <row r="626" ht="14"/>
    <row r="627" ht="14"/>
    <row r="628" ht="14"/>
    <row r="629" ht="14"/>
    <row r="630" ht="14"/>
    <row r="631" ht="14"/>
    <row r="632" ht="14"/>
    <row r="633" ht="14"/>
    <row r="634" ht="14"/>
    <row r="635" ht="14"/>
    <row r="636" ht="14"/>
    <row r="637" ht="14"/>
    <row r="638" ht="14"/>
    <row r="639" ht="14"/>
    <row r="640" ht="14"/>
    <row r="641" ht="14"/>
    <row r="642" ht="14"/>
    <row r="643" ht="14"/>
    <row r="644" ht="14"/>
    <row r="645" ht="14"/>
    <row r="646" ht="14"/>
    <row r="647" ht="14"/>
    <row r="648" ht="14"/>
    <row r="649" ht="14"/>
    <row r="650" ht="14"/>
    <row r="651" ht="14"/>
    <row r="652" ht="14"/>
    <row r="653" ht="14"/>
    <row r="654" ht="14"/>
    <row r="655" ht="14"/>
    <row r="656" ht="14"/>
    <row r="657" ht="14"/>
    <row r="658" ht="14"/>
    <row r="659" ht="14"/>
    <row r="660" ht="14"/>
    <row r="661" ht="14"/>
    <row r="662" ht="14"/>
    <row r="663" ht="14"/>
    <row r="664" ht="14"/>
    <row r="665" ht="14"/>
    <row r="666" ht="14"/>
    <row r="667" ht="14"/>
    <row r="668" ht="14"/>
    <row r="669" ht="14"/>
    <row r="670" ht="14"/>
    <row r="671" ht="14"/>
    <row r="672" ht="14"/>
    <row r="673" ht="14"/>
    <row r="674" ht="14"/>
    <row r="675" ht="14"/>
    <row r="676" ht="14"/>
    <row r="677" ht="14"/>
    <row r="678" ht="14"/>
    <row r="679" ht="14"/>
    <row r="680" ht="14"/>
    <row r="681" ht="14"/>
    <row r="682" ht="14"/>
    <row r="683" ht="14"/>
    <row r="684" ht="14"/>
    <row r="685" ht="14"/>
    <row r="686" ht="14"/>
    <row r="687" ht="14"/>
    <row r="688" ht="14"/>
    <row r="689" ht="14"/>
    <row r="690" ht="14"/>
    <row r="691" ht="14"/>
    <row r="692" ht="14"/>
    <row r="693" ht="14"/>
    <row r="694" ht="14"/>
    <row r="695" ht="14"/>
    <row r="696" ht="14"/>
    <row r="697" ht="14"/>
    <row r="698" ht="14"/>
    <row r="699" ht="14"/>
    <row r="700" ht="14"/>
    <row r="701" ht="14"/>
    <row r="702" ht="14"/>
    <row r="703" ht="14"/>
    <row r="704" ht="14"/>
    <row r="705" ht="14"/>
    <row r="706" ht="14"/>
    <row r="707" ht="14"/>
    <row r="708" ht="14"/>
    <row r="709" ht="14"/>
    <row r="710" ht="14"/>
    <row r="711" ht="14"/>
    <row r="712" ht="14"/>
    <row r="713" ht="14"/>
    <row r="714" ht="14"/>
    <row r="715" ht="14"/>
    <row r="716" ht="14"/>
    <row r="717" ht="14"/>
    <row r="718" ht="14"/>
    <row r="719" ht="14"/>
    <row r="720" ht="14"/>
    <row r="721" ht="14"/>
    <row r="722" ht="14"/>
    <row r="723" ht="14"/>
    <row r="724" ht="14"/>
    <row r="725" ht="14"/>
    <row r="726" ht="14"/>
    <row r="727" ht="14"/>
    <row r="728" ht="14"/>
    <row r="729" ht="14"/>
    <row r="730" ht="14"/>
    <row r="731" ht="14"/>
    <row r="732" ht="14"/>
    <row r="733" ht="14"/>
    <row r="734" ht="14"/>
    <row r="735" ht="14"/>
    <row r="736" ht="14"/>
    <row r="737" ht="14"/>
    <row r="738" ht="14"/>
    <row r="739" ht="14"/>
    <row r="740" ht="14"/>
    <row r="741" ht="14"/>
    <row r="742" ht="14"/>
    <row r="743" ht="14"/>
    <row r="744" ht="14"/>
    <row r="745" ht="14"/>
    <row r="746" ht="14"/>
    <row r="747" ht="14"/>
    <row r="748" ht="14"/>
    <row r="749" ht="14"/>
    <row r="750" ht="14"/>
    <row r="751" ht="14"/>
    <row r="752" ht="14"/>
    <row r="753" ht="14"/>
    <row r="754" ht="14"/>
    <row r="755" ht="14"/>
    <row r="756" ht="14"/>
    <row r="757" ht="14"/>
    <row r="758" ht="14"/>
    <row r="759" ht="14"/>
    <row r="760" ht="14"/>
    <row r="761" ht="14"/>
    <row r="762" ht="14"/>
    <row r="763" ht="14"/>
    <row r="764" ht="14"/>
    <row r="765" ht="14"/>
    <row r="766" ht="14"/>
    <row r="767" ht="14"/>
    <row r="768" ht="14"/>
    <row r="769" ht="14"/>
    <row r="770" ht="14"/>
    <row r="771" ht="14"/>
    <row r="772" ht="14"/>
    <row r="773" ht="14"/>
    <row r="774" ht="14"/>
    <row r="775" ht="14"/>
    <row r="776" ht="14"/>
    <row r="777" ht="14"/>
    <row r="778" ht="14"/>
    <row r="779" ht="14"/>
    <row r="780" ht="14"/>
    <row r="781" ht="14"/>
    <row r="782" ht="14"/>
    <row r="783" ht="14"/>
    <row r="784" ht="14"/>
    <row r="785" ht="14"/>
    <row r="786" ht="14"/>
    <row r="787" ht="14"/>
    <row r="788" ht="14"/>
    <row r="789" ht="14"/>
    <row r="790" ht="14"/>
    <row r="791" ht="14"/>
    <row r="792" ht="14"/>
    <row r="793" ht="14"/>
    <row r="794" ht="14"/>
    <row r="795" ht="14"/>
    <row r="796" ht="14"/>
    <row r="797" ht="14"/>
    <row r="798" ht="14"/>
    <row r="799" ht="14"/>
    <row r="800" ht="14"/>
    <row r="801" ht="14"/>
    <row r="802" ht="14"/>
    <row r="803" ht="14"/>
    <row r="804" ht="14"/>
    <row r="805" ht="14"/>
    <row r="806" ht="14"/>
    <row r="807" ht="14"/>
    <row r="808" ht="14"/>
    <row r="809" ht="14"/>
    <row r="810" ht="14"/>
    <row r="811" ht="14"/>
    <row r="812" ht="14"/>
    <row r="813" ht="14"/>
    <row r="814" ht="14"/>
    <row r="815" ht="14"/>
    <row r="816" ht="14"/>
    <row r="817" ht="14"/>
    <row r="818" ht="14"/>
    <row r="819" ht="14"/>
    <row r="820" ht="14"/>
    <row r="821" ht="14"/>
    <row r="822" ht="14"/>
    <row r="823" ht="14"/>
    <row r="824" ht="14"/>
    <row r="825" ht="14"/>
    <row r="826" ht="14"/>
    <row r="827" ht="14"/>
    <row r="828" ht="14"/>
    <row r="829" ht="14"/>
    <row r="830" ht="14"/>
    <row r="831" ht="14"/>
    <row r="832" ht="14"/>
    <row r="833" ht="14"/>
    <row r="834" ht="14"/>
    <row r="835" ht="14"/>
    <row r="836" ht="14"/>
    <row r="837" ht="14"/>
    <row r="838" ht="14"/>
    <row r="839" ht="14"/>
    <row r="840" ht="14"/>
    <row r="841" ht="14"/>
    <row r="842" ht="14"/>
    <row r="843" ht="14"/>
    <row r="844" ht="14"/>
    <row r="845" ht="14"/>
    <row r="846" ht="14"/>
    <row r="847" ht="14"/>
    <row r="848" ht="14"/>
    <row r="849" ht="14"/>
    <row r="850" ht="14"/>
    <row r="851" ht="14"/>
    <row r="852" ht="14"/>
    <row r="853" ht="14"/>
    <row r="854" ht="14"/>
    <row r="855" ht="14"/>
    <row r="856" ht="14"/>
    <row r="857" ht="14"/>
    <row r="858" ht="14"/>
    <row r="859" ht="14"/>
    <row r="860" ht="14"/>
    <row r="861" ht="14"/>
    <row r="862" ht="14"/>
    <row r="863" ht="14"/>
    <row r="864" ht="14"/>
    <row r="865" ht="14"/>
    <row r="866" ht="14"/>
    <row r="867" ht="14"/>
    <row r="868" ht="14"/>
    <row r="869" ht="14"/>
    <row r="870" ht="14"/>
    <row r="871" ht="14"/>
    <row r="872" ht="14"/>
    <row r="873" ht="14"/>
    <row r="874" ht="14"/>
    <row r="875" ht="14"/>
    <row r="876" ht="14"/>
    <row r="877" ht="14"/>
    <row r="878" ht="14"/>
    <row r="879" ht="14"/>
    <row r="880" ht="14"/>
    <row r="881" ht="14"/>
    <row r="882" ht="14"/>
    <row r="883" ht="14"/>
    <row r="884" ht="14"/>
    <row r="885" ht="14"/>
    <row r="886" ht="14"/>
    <row r="887" ht="14"/>
    <row r="888" ht="14"/>
    <row r="889" ht="14"/>
    <row r="890" ht="14"/>
    <row r="891" ht="14"/>
    <row r="892" ht="14"/>
    <row r="893" ht="14"/>
    <row r="894" ht="14"/>
    <row r="895" ht="14"/>
    <row r="896" ht="14"/>
    <row r="897" ht="14"/>
    <row r="898" ht="14"/>
    <row r="899" ht="14"/>
    <row r="900" ht="14"/>
    <row r="901" ht="14"/>
    <row r="902" ht="14"/>
    <row r="903" ht="14"/>
    <row r="904" ht="14"/>
    <row r="905" ht="14"/>
    <row r="906" ht="14"/>
    <row r="907" ht="14"/>
    <row r="908" ht="14"/>
    <row r="909" ht="14"/>
    <row r="910" ht="14"/>
    <row r="911" ht="14"/>
    <row r="912" ht="14"/>
    <row r="913" ht="14"/>
    <row r="914" ht="14"/>
    <row r="915" ht="14"/>
    <row r="916" ht="14"/>
    <row r="917" ht="14"/>
    <row r="918" ht="14"/>
    <row r="919" ht="14"/>
    <row r="920" ht="14"/>
    <row r="921" ht="14"/>
    <row r="922" ht="14"/>
    <row r="923" ht="14"/>
    <row r="924" ht="14"/>
    <row r="925" ht="14"/>
    <row r="926" ht="14"/>
    <row r="927" ht="14"/>
    <row r="928" ht="14"/>
    <row r="929" ht="14"/>
    <row r="930" ht="14"/>
    <row r="931" ht="14"/>
    <row r="932" ht="14"/>
    <row r="933" ht="14"/>
    <row r="934" ht="14"/>
    <row r="935" ht="14"/>
    <row r="936" ht="14"/>
    <row r="937" ht="14"/>
    <row r="938" ht="14"/>
    <row r="939" ht="14"/>
    <row r="940" ht="14"/>
    <row r="941" ht="14"/>
    <row r="942" ht="14"/>
    <row r="943" ht="14"/>
    <row r="944" ht="14"/>
    <row r="945" ht="14"/>
    <row r="946" ht="14"/>
    <row r="947" ht="14"/>
    <row r="948" ht="14"/>
    <row r="949" ht="14"/>
    <row r="950" ht="14"/>
    <row r="951" ht="14"/>
    <row r="952" ht="14"/>
    <row r="953" ht="14"/>
    <row r="954" ht="14"/>
    <row r="955" ht="14"/>
    <row r="956" ht="14"/>
    <row r="957" ht="14"/>
    <row r="958" ht="14"/>
    <row r="959" ht="14"/>
    <row r="960" ht="14"/>
    <row r="961" ht="14"/>
    <row r="962" ht="14"/>
    <row r="963" ht="14"/>
    <row r="964" ht="14"/>
    <row r="965" ht="14"/>
    <row r="966" ht="14"/>
    <row r="967" ht="14"/>
    <row r="968" ht="14"/>
    <row r="969" ht="14"/>
    <row r="970" ht="14"/>
    <row r="971" ht="14"/>
    <row r="972" ht="14"/>
    <row r="973" ht="14"/>
    <row r="974" ht="14"/>
    <row r="975" ht="14"/>
    <row r="976" ht="14"/>
    <row r="977" ht="14"/>
    <row r="978" ht="14"/>
    <row r="979" ht="14"/>
    <row r="980" ht="14"/>
    <row r="981" ht="14"/>
    <row r="982" ht="14"/>
    <row r="983" ht="14"/>
    <row r="984" ht="14"/>
    <row r="985" ht="14"/>
    <row r="986" ht="14"/>
    <row r="987" ht="14"/>
    <row r="988" ht="14"/>
    <row r="989" ht="14"/>
    <row r="990" ht="14"/>
    <row r="991" ht="14"/>
    <row r="992" ht="14"/>
    <row r="993" ht="14"/>
    <row r="994" ht="14"/>
    <row r="995" ht="14"/>
    <row r="996" ht="14"/>
    <row r="997" ht="14"/>
    <row r="998" ht="14"/>
    <row r="999" ht="14"/>
    <row r="1000" ht="14"/>
  </sheetData>
  <mergeCells count="1">
    <mergeCell ref="N14:O16"/>
  </mergeCells>
  <pageMargins left="0.7" right="0.7" top="0.75" bottom="0.75" header="0" footer="0"/>
  <pageSetup orientation="portrait"/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94018A-A4D5-1048-9C8F-E4F10D4D5C54}">
  <dimension ref="A1:O30"/>
  <sheetViews>
    <sheetView workbookViewId="0">
      <selection activeCell="L7" sqref="L7"/>
    </sheetView>
  </sheetViews>
  <sheetFormatPr baseColWidth="10" defaultRowHeight="16"/>
  <cols>
    <col min="1" max="1" width="13.1640625" bestFit="1" customWidth="1"/>
    <col min="7" max="7" width="16.5" customWidth="1"/>
    <col min="9" max="9" width="22.83203125" customWidth="1"/>
    <col min="10" max="10" width="21.1640625" customWidth="1"/>
    <col min="11" max="13" width="11" style="124" bestFit="1" customWidth="1"/>
    <col min="14" max="14" width="9" style="124" bestFit="1" customWidth="1"/>
  </cols>
  <sheetData>
    <row r="1" spans="1:15" ht="17" thickBot="1">
      <c r="A1" s="112" t="s">
        <v>157</v>
      </c>
      <c r="B1" s="113" t="s">
        <v>155</v>
      </c>
      <c r="C1" s="113" t="s">
        <v>151</v>
      </c>
      <c r="D1" s="113" t="s">
        <v>152</v>
      </c>
      <c r="E1" s="113" t="s">
        <v>153</v>
      </c>
      <c r="F1" s="113" t="s">
        <v>154</v>
      </c>
      <c r="G1" s="114" t="s">
        <v>181</v>
      </c>
      <c r="I1" s="134" t="s">
        <v>171</v>
      </c>
      <c r="J1" s="134" t="s">
        <v>170</v>
      </c>
      <c r="K1" t="s">
        <v>149</v>
      </c>
      <c r="L1" t="s">
        <v>150</v>
      </c>
      <c r="M1" t="s">
        <v>159</v>
      </c>
      <c r="N1" t="s">
        <v>182</v>
      </c>
      <c r="O1" t="s">
        <v>161</v>
      </c>
    </row>
    <row r="2" spans="1:15" ht="17" thickBot="1">
      <c r="A2" s="115" t="s">
        <v>1</v>
      </c>
      <c r="B2" s="118">
        <v>0</v>
      </c>
      <c r="C2" s="118">
        <v>0</v>
      </c>
      <c r="D2" s="118">
        <v>0</v>
      </c>
      <c r="E2" s="119">
        <v>0</v>
      </c>
      <c r="F2" s="119">
        <v>689.98</v>
      </c>
      <c r="G2" s="120">
        <v>689.98</v>
      </c>
      <c r="J2" s="119">
        <v>0</v>
      </c>
      <c r="K2" s="123">
        <f>SUM(K8:K20)</f>
        <v>283.65000000000003</v>
      </c>
      <c r="L2" s="123">
        <f>SUM(L3:L20)</f>
        <v>185.25</v>
      </c>
      <c r="M2" s="123">
        <f>SUM(M3:M20)</f>
        <v>407.77</v>
      </c>
      <c r="N2" s="123">
        <f>SUM(N3:N30)</f>
        <v>138.97000000000003</v>
      </c>
      <c r="O2" s="123">
        <f>SUM(O3:O30)</f>
        <v>72.31</v>
      </c>
    </row>
    <row r="3" spans="1:15">
      <c r="A3" s="115" t="s">
        <v>149</v>
      </c>
      <c r="B3" s="118">
        <f>35.43+19.74+37.78+44.81+29.57+35.31+53.64+4.78+43.06</f>
        <v>304.11999999999995</v>
      </c>
      <c r="C3" s="118">
        <f>41.81+14.44+34.58+41.84+106.56</f>
        <v>239.23000000000002</v>
      </c>
      <c r="D3" s="118">
        <v>341.7</v>
      </c>
      <c r="E3" s="118">
        <v>254.63</v>
      </c>
      <c r="F3" s="118">
        <v>390.28</v>
      </c>
      <c r="G3" s="120">
        <v>283.64999999999998</v>
      </c>
      <c r="I3" s="3">
        <f>AVERAGE(B3:G3)</f>
        <v>302.26833333333326</v>
      </c>
      <c r="J3" s="3">
        <v>400</v>
      </c>
      <c r="K3" s="2">
        <v>5.48</v>
      </c>
      <c r="L3" s="2">
        <v>56.98</v>
      </c>
      <c r="M3" s="2">
        <v>1.99</v>
      </c>
      <c r="N3" s="2">
        <v>4.84</v>
      </c>
      <c r="O3" s="2">
        <v>17.47</v>
      </c>
    </row>
    <row r="4" spans="1:15" ht="17" thickBot="1">
      <c r="A4" s="115" t="s">
        <v>150</v>
      </c>
      <c r="B4" s="118">
        <f>47.91</f>
        <v>47.91</v>
      </c>
      <c r="C4" s="118">
        <f>46.08+50.89+21.94</f>
        <v>118.91</v>
      </c>
      <c r="D4" s="118">
        <v>238.26</v>
      </c>
      <c r="E4" s="118">
        <v>116.89</v>
      </c>
      <c r="F4" s="118">
        <v>298.11</v>
      </c>
      <c r="G4" s="120">
        <v>186</v>
      </c>
      <c r="I4" s="3">
        <f>AVERAGE(B4:G4)</f>
        <v>167.68</v>
      </c>
      <c r="J4" s="119">
        <v>240</v>
      </c>
      <c r="K4" s="2">
        <v>22.56</v>
      </c>
      <c r="L4" s="2">
        <v>32.76</v>
      </c>
      <c r="M4" s="2">
        <v>3.21</v>
      </c>
      <c r="N4" s="2">
        <v>6.6</v>
      </c>
      <c r="O4" s="2">
        <v>5.42</v>
      </c>
    </row>
    <row r="5" spans="1:15" ht="34">
      <c r="A5" s="115" t="s">
        <v>159</v>
      </c>
      <c r="B5" s="118">
        <f>23+13+30.1+173.64</f>
        <v>239.73999999999998</v>
      </c>
      <c r="C5" s="118">
        <f>64.48+31.32+42.86</f>
        <v>138.66000000000003</v>
      </c>
      <c r="D5" s="118">
        <v>73.099999999999994</v>
      </c>
      <c r="E5" s="118">
        <v>375.96</v>
      </c>
      <c r="F5" s="118">
        <v>148.81</v>
      </c>
      <c r="G5" s="120">
        <v>407.77</v>
      </c>
      <c r="H5" s="131" t="s">
        <v>158</v>
      </c>
      <c r="I5" s="3">
        <f>AVERAGE(B5:G5)</f>
        <v>230.67333333333332</v>
      </c>
      <c r="J5" s="119">
        <v>0</v>
      </c>
      <c r="K5" s="2">
        <v>6.61</v>
      </c>
      <c r="L5" s="2">
        <v>51.9</v>
      </c>
      <c r="M5" s="2">
        <v>20</v>
      </c>
      <c r="N5" s="2">
        <v>5.04</v>
      </c>
      <c r="O5" s="2">
        <v>5.0999999999999996</v>
      </c>
    </row>
    <row r="6" spans="1:15">
      <c r="A6" s="115" t="s">
        <v>160</v>
      </c>
      <c r="B6" s="118">
        <v>0</v>
      </c>
      <c r="C6" s="118">
        <f>9.2+3.15+32.96</f>
        <v>45.31</v>
      </c>
      <c r="D6" s="118">
        <v>99.17</v>
      </c>
      <c r="E6" s="118">
        <v>191.18</v>
      </c>
      <c r="F6" s="118">
        <v>268.97000000000003</v>
      </c>
      <c r="G6" s="120">
        <f>72.31+138.97</f>
        <v>211.28</v>
      </c>
      <c r="H6" s="116"/>
      <c r="I6" s="3">
        <f>AVERAGE(B6:G6)</f>
        <v>135.98500000000001</v>
      </c>
      <c r="J6" s="119">
        <v>0</v>
      </c>
      <c r="K6" s="2">
        <v>7.52</v>
      </c>
      <c r="L6" s="2">
        <v>43.61</v>
      </c>
      <c r="M6" s="140">
        <v>50</v>
      </c>
      <c r="N6" s="2">
        <v>4.3</v>
      </c>
      <c r="O6" s="2">
        <v>8.69</v>
      </c>
    </row>
    <row r="7" spans="1:15" ht="17" thickBot="1">
      <c r="A7" s="117" t="s">
        <v>156</v>
      </c>
      <c r="B7" s="121">
        <f t="shared" ref="B7:E7" si="0">SUM(B2:B6)</f>
        <v>591.77</v>
      </c>
      <c r="C7" s="121">
        <f t="shared" si="0"/>
        <v>542.11</v>
      </c>
      <c r="D7" s="121">
        <f t="shared" si="0"/>
        <v>752.23</v>
      </c>
      <c r="E7" s="121">
        <f t="shared" si="0"/>
        <v>938.66000000000008</v>
      </c>
      <c r="F7" s="121">
        <f>SUM(F2:F6)</f>
        <v>1796.1499999999999</v>
      </c>
      <c r="G7" s="122">
        <f>SUM(G2:G6)</f>
        <v>1778.68</v>
      </c>
      <c r="H7" s="122">
        <f>AVERAGE(D7:G7)</f>
        <v>1316.43</v>
      </c>
      <c r="I7" s="3">
        <f>AVERAGE(B7:G7)</f>
        <v>1066.6000000000001</v>
      </c>
      <c r="J7" s="3">
        <f>SUM(J2:J6)</f>
        <v>640</v>
      </c>
      <c r="K7" s="2">
        <v>18.149999999999999</v>
      </c>
      <c r="L7" s="2"/>
      <c r="M7" s="2">
        <v>1.5</v>
      </c>
      <c r="N7" s="2">
        <v>6</v>
      </c>
      <c r="O7" s="140">
        <v>18.16</v>
      </c>
    </row>
    <row r="8" spans="1:15" ht="17" thickBot="1">
      <c r="G8" t="s">
        <v>1</v>
      </c>
      <c r="H8" s="2">
        <v>716</v>
      </c>
      <c r="I8" s="3">
        <f>H8+J7</f>
        <v>1356</v>
      </c>
      <c r="J8" s="3">
        <f>SUM(J2:J7)</f>
        <v>1280</v>
      </c>
      <c r="K8" s="2">
        <v>8.65</v>
      </c>
      <c r="L8" s="2"/>
      <c r="M8" s="2">
        <v>26.67</v>
      </c>
      <c r="N8" s="2">
        <v>7.09</v>
      </c>
      <c r="O8" s="140">
        <v>17.47</v>
      </c>
    </row>
    <row r="9" spans="1:15" ht="52" thickBot="1">
      <c r="G9" s="129" t="s">
        <v>166</v>
      </c>
      <c r="H9" s="130">
        <f>SUM(H7:H8)</f>
        <v>2032.43</v>
      </c>
      <c r="I9" s="132" t="s">
        <v>168</v>
      </c>
      <c r="K9" s="2">
        <v>26.57</v>
      </c>
      <c r="L9" s="2"/>
      <c r="M9" s="2">
        <v>4</v>
      </c>
      <c r="N9" s="2">
        <v>4.84</v>
      </c>
    </row>
    <row r="10" spans="1:15" ht="17" thickBot="1">
      <c r="A10" t="s">
        <v>162</v>
      </c>
      <c r="B10" s="2"/>
      <c r="C10" s="2">
        <v>774</v>
      </c>
      <c r="D10" s="2">
        <f>587.48</f>
        <v>587.48</v>
      </c>
      <c r="E10" s="2">
        <f>826.37+574.93</f>
        <v>1401.3</v>
      </c>
      <c r="F10" s="2"/>
      <c r="G10" s="2">
        <f>670.96</f>
        <v>670.96</v>
      </c>
      <c r="I10" s="133">
        <f>16.3*18*4</f>
        <v>1173.6000000000001</v>
      </c>
      <c r="K10" s="2">
        <v>21.05</v>
      </c>
      <c r="L10" s="2"/>
      <c r="M10" s="2">
        <v>15.38</v>
      </c>
      <c r="N10" s="2">
        <v>4</v>
      </c>
    </row>
    <row r="11" spans="1:15" ht="34">
      <c r="A11" t="s">
        <v>163</v>
      </c>
      <c r="B11" s="124"/>
      <c r="C11" s="124">
        <v>43</v>
      </c>
      <c r="D11" s="124">
        <f>48.1</f>
        <v>48.1</v>
      </c>
      <c r="E11">
        <f>50.82+32.1</f>
        <v>82.92</v>
      </c>
      <c r="G11" s="124">
        <f>40</f>
        <v>40</v>
      </c>
      <c r="I11" s="127" t="s">
        <v>165</v>
      </c>
      <c r="K11" s="2">
        <v>67.12</v>
      </c>
      <c r="L11" s="2"/>
      <c r="M11" s="2">
        <v>12.86</v>
      </c>
      <c r="N11" s="2">
        <v>4.49</v>
      </c>
    </row>
    <row r="12" spans="1:15" ht="17" thickBot="1">
      <c r="A12" t="s">
        <v>164</v>
      </c>
      <c r="B12" s="2"/>
      <c r="C12" s="2">
        <f t="shared" ref="C12:D12" si="1">C10/C11</f>
        <v>18</v>
      </c>
      <c r="D12" s="2">
        <f t="shared" si="1"/>
        <v>12.213721413721414</v>
      </c>
      <c r="E12" s="2">
        <f t="shared" ref="E12" si="2">E10/E11</f>
        <v>16.899421128798842</v>
      </c>
      <c r="F12" s="2"/>
      <c r="G12" s="2">
        <f t="shared" ref="G12" si="3">G10/G11</f>
        <v>16.774000000000001</v>
      </c>
      <c r="H12" s="3">
        <f>AVERAGE(D12:G12)</f>
        <v>15.295714180840086</v>
      </c>
      <c r="I12" s="128">
        <f>16.3*18*4+950</f>
        <v>2123.6000000000004</v>
      </c>
      <c r="K12" s="2">
        <v>32.85</v>
      </c>
      <c r="L12" s="2"/>
      <c r="M12" s="140">
        <v>175</v>
      </c>
      <c r="N12" s="2">
        <v>6.58</v>
      </c>
    </row>
    <row r="13" spans="1:15" ht="34">
      <c r="J13" s="125" t="s">
        <v>167</v>
      </c>
      <c r="K13" s="2">
        <v>68.099999999999994</v>
      </c>
      <c r="L13" s="2"/>
      <c r="M13" s="2">
        <v>7.5</v>
      </c>
      <c r="N13" s="140">
        <v>16.78</v>
      </c>
    </row>
    <row r="14" spans="1:15" ht="17" thickBot="1">
      <c r="I14" s="3">
        <f>I12-H9</f>
        <v>91.1700000000003</v>
      </c>
      <c r="J14" s="126">
        <f>I14*3</f>
        <v>273.5100000000009</v>
      </c>
      <c r="K14" s="2">
        <v>19.309999999999999</v>
      </c>
      <c r="L14" s="2"/>
      <c r="M14" s="2">
        <v>27</v>
      </c>
      <c r="N14" s="2">
        <v>5.61</v>
      </c>
    </row>
    <row r="15" spans="1:15">
      <c r="K15" s="2">
        <v>13.96</v>
      </c>
      <c r="L15" s="2"/>
      <c r="M15" s="2">
        <v>15.22</v>
      </c>
      <c r="N15" s="2">
        <v>4.95</v>
      </c>
    </row>
    <row r="16" spans="1:15">
      <c r="K16" s="2">
        <v>26.04</v>
      </c>
      <c r="L16" s="2"/>
      <c r="M16" s="2">
        <v>32</v>
      </c>
      <c r="N16" s="2">
        <v>2.78</v>
      </c>
    </row>
    <row r="17" spans="11:14">
      <c r="K17" s="2"/>
      <c r="L17" s="2"/>
      <c r="M17" s="2">
        <v>4</v>
      </c>
      <c r="N17" s="2">
        <v>3.76</v>
      </c>
    </row>
    <row r="18" spans="11:14">
      <c r="K18" s="2"/>
      <c r="L18" s="2"/>
      <c r="M18" s="2">
        <v>6.89</v>
      </c>
      <c r="N18" s="2">
        <v>3.49</v>
      </c>
    </row>
    <row r="19" spans="11:14">
      <c r="K19" s="2"/>
      <c r="L19" s="2"/>
      <c r="M19" s="2">
        <v>4.1500000000000004</v>
      </c>
      <c r="N19" s="2">
        <v>5.16</v>
      </c>
    </row>
    <row r="20" spans="11:14">
      <c r="K20" s="2"/>
      <c r="L20" s="2"/>
      <c r="M20" s="2">
        <v>0.4</v>
      </c>
      <c r="N20" s="2">
        <v>2.5</v>
      </c>
    </row>
    <row r="21" spans="11:14">
      <c r="N21" s="2">
        <v>6.99</v>
      </c>
    </row>
    <row r="22" spans="11:14">
      <c r="N22" s="2">
        <v>4.84</v>
      </c>
    </row>
    <row r="23" spans="11:14">
      <c r="N23" s="2">
        <v>4.84</v>
      </c>
    </row>
    <row r="24" spans="11:14">
      <c r="N24" s="140">
        <v>18.5</v>
      </c>
    </row>
    <row r="25" spans="11:14">
      <c r="N25" s="2">
        <v>4.99</v>
      </c>
    </row>
    <row r="26" spans="11:14">
      <c r="N26" s="2"/>
    </row>
    <row r="27" spans="11:14">
      <c r="N27" s="2"/>
    </row>
    <row r="28" spans="11:14">
      <c r="N28" s="2"/>
    </row>
    <row r="29" spans="11:14">
      <c r="N29" s="2"/>
    </row>
    <row r="30" spans="11:14">
      <c r="N30" s="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01CD8E-9EF1-3B41-ACA9-595F81E61A5E}">
  <dimension ref="A1:E3"/>
  <sheetViews>
    <sheetView workbookViewId="0">
      <selection activeCell="E4" sqref="E4"/>
    </sheetView>
  </sheetViews>
  <sheetFormatPr baseColWidth="10" defaultRowHeight="16"/>
  <cols>
    <col min="2" max="2" width="10.83203125" style="2"/>
  </cols>
  <sheetData>
    <row r="1" spans="1:5">
      <c r="A1" t="s">
        <v>172</v>
      </c>
      <c r="B1" t="s">
        <v>175</v>
      </c>
      <c r="D1" t="s">
        <v>188</v>
      </c>
    </row>
    <row r="2" spans="1:5">
      <c r="A2" s="135" t="s">
        <v>173</v>
      </c>
      <c r="B2" s="2">
        <v>61.95</v>
      </c>
      <c r="D2" s="2">
        <v>50</v>
      </c>
      <c r="E2" t="s">
        <v>150</v>
      </c>
    </row>
    <row r="3" spans="1:5">
      <c r="A3" t="s">
        <v>174</v>
      </c>
      <c r="D3" s="2">
        <v>147.08000000000001</v>
      </c>
      <c r="E3" t="s">
        <v>189</v>
      </c>
    </row>
  </sheetData>
  <hyperlinks>
    <hyperlink ref="A2" r:id="rId1" xr:uid="{1579290E-2D26-0C40-80D2-BCDF3D7B2EAF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DAD68-C92C-3B4B-9536-B7D6C209D07B}">
  <dimension ref="A1:P227"/>
  <sheetViews>
    <sheetView tabSelected="1" zoomScaleNormal="100" workbookViewId="0">
      <selection sqref="A1:A1048576"/>
    </sheetView>
  </sheetViews>
  <sheetFormatPr baseColWidth="10" defaultRowHeight="16"/>
  <cols>
    <col min="2" max="2" width="10.83203125" customWidth="1"/>
    <col min="4" max="5" width="11" customWidth="1"/>
    <col min="6" max="6" width="12.33203125" customWidth="1"/>
    <col min="7" max="7" width="16.1640625" customWidth="1"/>
    <col min="8" max="8" width="13.6640625" style="2" customWidth="1"/>
    <col min="9" max="9" width="10.83203125" style="2" customWidth="1"/>
    <col min="10" max="10" width="13.1640625" style="2" customWidth="1"/>
    <col min="11" max="11" width="10.83203125" style="2" hidden="1" customWidth="1"/>
    <col min="15" max="16" width="10.83203125" style="2"/>
  </cols>
  <sheetData>
    <row r="1" spans="1:16">
      <c r="A1" t="s">
        <v>190</v>
      </c>
      <c r="B1" t="s">
        <v>202</v>
      </c>
      <c r="C1" t="s">
        <v>198</v>
      </c>
      <c r="D1" t="s">
        <v>193</v>
      </c>
      <c r="E1" t="s">
        <v>215</v>
      </c>
      <c r="F1" t="s">
        <v>213</v>
      </c>
      <c r="G1" t="s">
        <v>191</v>
      </c>
      <c r="H1" t="s">
        <v>192</v>
      </c>
      <c r="I1" t="s">
        <v>197</v>
      </c>
      <c r="J1" t="s">
        <v>22</v>
      </c>
      <c r="K1" t="s">
        <v>220</v>
      </c>
      <c r="O1"/>
      <c r="P1"/>
    </row>
    <row r="2" spans="1:16">
      <c r="A2" t="s">
        <v>194</v>
      </c>
      <c r="B2" t="s">
        <v>152</v>
      </c>
      <c r="C2" s="141">
        <v>44642</v>
      </c>
      <c r="D2" t="s">
        <v>195</v>
      </c>
      <c r="E2" t="s">
        <v>216</v>
      </c>
      <c r="F2">
        <v>1.1200000000000001</v>
      </c>
      <c r="G2">
        <f>60*Table2[[#This Row],[Time Input]]</f>
        <v>67.2</v>
      </c>
      <c r="H2" s="2">
        <v>9.75</v>
      </c>
      <c r="I2" s="2">
        <v>0</v>
      </c>
      <c r="J2" s="2">
        <f t="shared" ref="J2:J33" si="0">((G2/60)*H2 ) + I2</f>
        <v>10.920000000000002</v>
      </c>
      <c r="L2" s="3"/>
      <c r="M2" s="142"/>
      <c r="N2" s="3"/>
    </row>
    <row r="3" spans="1:16">
      <c r="A3" t="s">
        <v>194</v>
      </c>
      <c r="B3" t="s">
        <v>152</v>
      </c>
      <c r="C3" s="141">
        <v>44645</v>
      </c>
      <c r="D3" t="s">
        <v>206</v>
      </c>
      <c r="E3" t="s">
        <v>217</v>
      </c>
      <c r="F3">
        <v>4</v>
      </c>
      <c r="G3">
        <f>60*Table2[[#This Row],[Time Input]]</f>
        <v>240</v>
      </c>
      <c r="H3" s="2">
        <v>9.75</v>
      </c>
      <c r="I3" s="2">
        <v>0</v>
      </c>
      <c r="J3" s="2">
        <f t="shared" si="0"/>
        <v>39</v>
      </c>
      <c r="L3" s="3"/>
      <c r="M3" s="142"/>
      <c r="N3" s="3"/>
    </row>
    <row r="4" spans="1:16">
      <c r="A4" t="s">
        <v>194</v>
      </c>
      <c r="B4" t="s">
        <v>152</v>
      </c>
      <c r="C4" s="141">
        <v>44646</v>
      </c>
      <c r="D4" t="s">
        <v>199</v>
      </c>
      <c r="E4" t="s">
        <v>63</v>
      </c>
      <c r="F4">
        <f>Table2[[#This Row],[Time]]/60</f>
        <v>5.83</v>
      </c>
      <c r="G4">
        <f>5.83*60</f>
        <v>349.8</v>
      </c>
      <c r="H4" s="2">
        <v>10.5</v>
      </c>
      <c r="I4" s="2">
        <v>0</v>
      </c>
      <c r="J4" s="2">
        <f t="shared" si="0"/>
        <v>61.215000000000003</v>
      </c>
      <c r="M4" s="142"/>
      <c r="N4" s="3"/>
    </row>
    <row r="5" spans="1:16">
      <c r="A5" t="s">
        <v>194</v>
      </c>
      <c r="B5" t="s">
        <v>152</v>
      </c>
      <c r="C5" s="141">
        <v>44648</v>
      </c>
      <c r="D5" t="s">
        <v>201</v>
      </c>
      <c r="E5" t="s">
        <v>216</v>
      </c>
      <c r="F5">
        <f>Table2[[#This Row],[Time]]/60</f>
        <v>4.6500000000000004</v>
      </c>
      <c r="G5">
        <f>4.65*60</f>
        <v>279</v>
      </c>
      <c r="H5" s="2">
        <v>10.5</v>
      </c>
      <c r="I5" s="2">
        <v>0</v>
      </c>
      <c r="J5" s="2">
        <f t="shared" si="0"/>
        <v>48.825000000000003</v>
      </c>
      <c r="M5" s="142"/>
      <c r="N5" s="3"/>
    </row>
    <row r="6" spans="1:16">
      <c r="A6" t="s">
        <v>194</v>
      </c>
      <c r="B6" t="s">
        <v>152</v>
      </c>
      <c r="C6" s="141">
        <v>44650</v>
      </c>
      <c r="D6" t="s">
        <v>196</v>
      </c>
      <c r="E6" t="s">
        <v>216</v>
      </c>
      <c r="F6">
        <f>Table2[[#This Row],[Time]]/60</f>
        <v>3.11</v>
      </c>
      <c r="G6">
        <f>3.11*60</f>
        <v>186.6</v>
      </c>
      <c r="H6" s="2">
        <v>10.5</v>
      </c>
      <c r="I6" s="2">
        <v>0</v>
      </c>
      <c r="J6" s="2">
        <f t="shared" si="0"/>
        <v>32.655000000000001</v>
      </c>
      <c r="M6" s="142"/>
      <c r="N6" s="3"/>
    </row>
    <row r="7" spans="1:16">
      <c r="A7" t="s">
        <v>194</v>
      </c>
      <c r="B7" t="s">
        <v>152</v>
      </c>
      <c r="C7" s="141">
        <v>44651</v>
      </c>
      <c r="D7" t="s">
        <v>205</v>
      </c>
      <c r="E7" t="s">
        <v>63</v>
      </c>
      <c r="F7">
        <f>Table2[[#This Row],[Time]]/60</f>
        <v>3.25</v>
      </c>
      <c r="G7">
        <f>3.25*60</f>
        <v>195</v>
      </c>
      <c r="H7" s="2">
        <v>10.5</v>
      </c>
      <c r="I7" s="2">
        <v>0</v>
      </c>
      <c r="J7" s="2">
        <f t="shared" si="0"/>
        <v>34.125</v>
      </c>
    </row>
    <row r="8" spans="1:16">
      <c r="A8" t="s">
        <v>194</v>
      </c>
      <c r="B8" t="s">
        <v>153</v>
      </c>
      <c r="C8" s="142">
        <v>44652</v>
      </c>
      <c r="D8" t="s">
        <v>206</v>
      </c>
      <c r="E8" t="s">
        <v>217</v>
      </c>
      <c r="F8">
        <f>Table2[[#This Row],[Time]]/60</f>
        <v>5.86</v>
      </c>
      <c r="G8">
        <f>5.86*60</f>
        <v>351.6</v>
      </c>
      <c r="H8" s="2">
        <v>10.5</v>
      </c>
      <c r="I8" s="2">
        <v>0</v>
      </c>
      <c r="J8" s="2">
        <f t="shared" si="0"/>
        <v>61.53</v>
      </c>
    </row>
    <row r="9" spans="1:16">
      <c r="A9" t="s">
        <v>194</v>
      </c>
      <c r="B9" t="s">
        <v>153</v>
      </c>
      <c r="C9" s="142">
        <v>44654</v>
      </c>
      <c r="D9" t="s">
        <v>200</v>
      </c>
      <c r="E9" t="s">
        <v>216</v>
      </c>
      <c r="F9">
        <f>Table2[[#This Row],[Time]]/60</f>
        <v>6.59</v>
      </c>
      <c r="G9">
        <f>6.59*60</f>
        <v>395.4</v>
      </c>
      <c r="H9" s="2">
        <v>10.5</v>
      </c>
      <c r="I9" s="2">
        <v>0</v>
      </c>
      <c r="J9" s="2">
        <f t="shared" si="0"/>
        <v>69.194999999999993</v>
      </c>
    </row>
    <row r="10" spans="1:16">
      <c r="A10" t="s">
        <v>207</v>
      </c>
      <c r="B10" t="s">
        <v>153</v>
      </c>
      <c r="C10" s="142">
        <v>44656</v>
      </c>
      <c r="D10" t="s">
        <v>195</v>
      </c>
      <c r="E10" t="s">
        <v>218</v>
      </c>
      <c r="F10">
        <f>Table2[[#This Row],[Time]]/60</f>
        <v>6.12</v>
      </c>
      <c r="G10">
        <f>6.12*60</f>
        <v>367.2</v>
      </c>
      <c r="H10" s="2">
        <v>10.5</v>
      </c>
      <c r="I10" s="2">
        <v>45.51</v>
      </c>
      <c r="J10" s="2">
        <f t="shared" si="0"/>
        <v>109.77000000000001</v>
      </c>
    </row>
    <row r="11" spans="1:16">
      <c r="A11" t="s">
        <v>207</v>
      </c>
      <c r="B11" t="s">
        <v>153</v>
      </c>
      <c r="C11" s="142">
        <v>44658</v>
      </c>
      <c r="D11" t="s">
        <v>205</v>
      </c>
      <c r="E11" t="s">
        <v>216</v>
      </c>
      <c r="F11">
        <f>Table2[[#This Row],[Time]]/60</f>
        <v>6.09</v>
      </c>
      <c r="G11">
        <f>60*6.09</f>
        <v>365.4</v>
      </c>
      <c r="H11" s="2">
        <v>10.5</v>
      </c>
      <c r="I11" s="2">
        <v>58.11</v>
      </c>
      <c r="J11" s="2">
        <f t="shared" si="0"/>
        <v>122.05500000000001</v>
      </c>
    </row>
    <row r="12" spans="1:16">
      <c r="A12" t="s">
        <v>207</v>
      </c>
      <c r="B12" t="s">
        <v>153</v>
      </c>
      <c r="C12" s="142">
        <v>44660</v>
      </c>
      <c r="D12" t="s">
        <v>199</v>
      </c>
      <c r="E12" t="s">
        <v>217</v>
      </c>
      <c r="F12">
        <f>Table2[[#This Row],[Time]]/60</f>
        <v>6.62</v>
      </c>
      <c r="G12">
        <f>60*6.62</f>
        <v>397.2</v>
      </c>
      <c r="H12" s="2">
        <v>10.5</v>
      </c>
      <c r="I12" s="2">
        <v>46.62</v>
      </c>
      <c r="J12" s="2">
        <f t="shared" si="0"/>
        <v>116.13</v>
      </c>
    </row>
    <row r="13" spans="1:16">
      <c r="A13" t="s">
        <v>194</v>
      </c>
      <c r="B13" t="s">
        <v>153</v>
      </c>
      <c r="C13" s="142">
        <v>44663</v>
      </c>
      <c r="D13" t="s">
        <v>195</v>
      </c>
      <c r="E13" t="s">
        <v>63</v>
      </c>
      <c r="F13">
        <v>1.75</v>
      </c>
      <c r="G13">
        <f t="shared" ref="G13:G35" si="1">60*F13</f>
        <v>105</v>
      </c>
      <c r="H13" s="2">
        <v>10.5</v>
      </c>
      <c r="I13" s="2">
        <v>0</v>
      </c>
      <c r="J13" s="2">
        <f t="shared" si="0"/>
        <v>18.375</v>
      </c>
    </row>
    <row r="14" spans="1:16">
      <c r="A14" t="s">
        <v>207</v>
      </c>
      <c r="B14" t="s">
        <v>153</v>
      </c>
      <c r="C14" s="142">
        <v>44665</v>
      </c>
      <c r="D14" t="s">
        <v>205</v>
      </c>
      <c r="E14" t="s">
        <v>216</v>
      </c>
      <c r="F14">
        <v>6.21</v>
      </c>
      <c r="G14">
        <f t="shared" si="1"/>
        <v>372.6</v>
      </c>
      <c r="H14" s="2">
        <v>10.5</v>
      </c>
      <c r="I14" s="2">
        <v>58.66</v>
      </c>
      <c r="J14" s="2">
        <f t="shared" si="0"/>
        <v>123.86499999999999</v>
      </c>
    </row>
    <row r="15" spans="1:16">
      <c r="A15" t="s">
        <v>207</v>
      </c>
      <c r="B15" t="s">
        <v>153</v>
      </c>
      <c r="C15" s="142">
        <v>44667</v>
      </c>
      <c r="D15" t="s">
        <v>199</v>
      </c>
      <c r="E15" t="s">
        <v>217</v>
      </c>
      <c r="F15">
        <v>6.77</v>
      </c>
      <c r="G15">
        <f t="shared" si="1"/>
        <v>406.2</v>
      </c>
      <c r="H15" s="2">
        <v>10.5</v>
      </c>
      <c r="I15" s="2">
        <v>64.739999999999995</v>
      </c>
      <c r="J15" s="2">
        <f t="shared" si="0"/>
        <v>135.82499999999999</v>
      </c>
    </row>
    <row r="16" spans="1:16">
      <c r="A16" t="s">
        <v>207</v>
      </c>
      <c r="B16" t="s">
        <v>153</v>
      </c>
      <c r="C16" s="142">
        <v>44670</v>
      </c>
      <c r="D16" t="s">
        <v>195</v>
      </c>
      <c r="E16" t="s">
        <v>216</v>
      </c>
      <c r="F16">
        <v>6.07</v>
      </c>
      <c r="G16">
        <f t="shared" si="1"/>
        <v>364.20000000000005</v>
      </c>
      <c r="H16" s="2">
        <v>10.5</v>
      </c>
      <c r="I16" s="2">
        <v>40.14</v>
      </c>
      <c r="J16" s="2">
        <f t="shared" si="0"/>
        <v>103.87500000000001</v>
      </c>
    </row>
    <row r="17" spans="1:10">
      <c r="A17" t="s">
        <v>207</v>
      </c>
      <c r="B17" t="s">
        <v>153</v>
      </c>
      <c r="C17" s="142">
        <v>44674</v>
      </c>
      <c r="D17" t="s">
        <v>199</v>
      </c>
      <c r="E17" t="s">
        <v>217</v>
      </c>
      <c r="F17">
        <v>6.73</v>
      </c>
      <c r="G17">
        <f t="shared" si="1"/>
        <v>403.8</v>
      </c>
      <c r="H17" s="2">
        <v>10.5</v>
      </c>
      <c r="I17" s="2">
        <v>56.77</v>
      </c>
      <c r="J17" s="2">
        <f t="shared" si="0"/>
        <v>127.435</v>
      </c>
    </row>
    <row r="18" spans="1:10">
      <c r="A18" t="s">
        <v>207</v>
      </c>
      <c r="B18" t="s">
        <v>153</v>
      </c>
      <c r="C18" s="142">
        <v>44675</v>
      </c>
      <c r="D18" t="s">
        <v>200</v>
      </c>
      <c r="E18" t="s">
        <v>216</v>
      </c>
      <c r="F18">
        <v>6.35</v>
      </c>
      <c r="G18">
        <f t="shared" si="1"/>
        <v>381</v>
      </c>
      <c r="H18" s="2">
        <v>10.5</v>
      </c>
      <c r="I18" s="2">
        <v>62.71</v>
      </c>
      <c r="J18" s="2">
        <f t="shared" si="0"/>
        <v>129.38499999999999</v>
      </c>
    </row>
    <row r="19" spans="1:10">
      <c r="A19" t="s">
        <v>214</v>
      </c>
      <c r="B19" t="s">
        <v>153</v>
      </c>
      <c r="C19" s="142">
        <v>44677</v>
      </c>
      <c r="D19" t="s">
        <v>195</v>
      </c>
      <c r="E19" t="s">
        <v>63</v>
      </c>
      <c r="F19">
        <v>0.33</v>
      </c>
      <c r="G19">
        <f t="shared" si="1"/>
        <v>19.8</v>
      </c>
      <c r="H19" s="2">
        <v>10.5</v>
      </c>
      <c r="I19" s="2">
        <v>51.78</v>
      </c>
      <c r="J19" s="2">
        <f t="shared" si="0"/>
        <v>55.245000000000005</v>
      </c>
    </row>
    <row r="20" spans="1:10">
      <c r="A20" t="s">
        <v>207</v>
      </c>
      <c r="B20" t="s">
        <v>153</v>
      </c>
      <c r="C20" s="142">
        <v>44677</v>
      </c>
      <c r="D20" t="s">
        <v>195</v>
      </c>
      <c r="E20" t="s">
        <v>216</v>
      </c>
      <c r="F20">
        <v>6.33</v>
      </c>
      <c r="G20">
        <f t="shared" si="1"/>
        <v>379.8</v>
      </c>
      <c r="H20" s="2">
        <v>10.5</v>
      </c>
      <c r="I20" s="2">
        <v>0</v>
      </c>
      <c r="J20" s="2">
        <f t="shared" si="0"/>
        <v>66.465000000000003</v>
      </c>
    </row>
    <row r="21" spans="1:10">
      <c r="A21" t="s">
        <v>207</v>
      </c>
      <c r="B21" t="s">
        <v>153</v>
      </c>
      <c r="C21" s="142">
        <v>44681</v>
      </c>
      <c r="D21" t="s">
        <v>199</v>
      </c>
      <c r="E21" t="s">
        <v>217</v>
      </c>
      <c r="F21">
        <v>6.4</v>
      </c>
      <c r="G21">
        <f t="shared" si="1"/>
        <v>384</v>
      </c>
      <c r="H21" s="2">
        <v>10.5</v>
      </c>
      <c r="I21" s="2">
        <v>50.4</v>
      </c>
      <c r="J21" s="2">
        <f t="shared" si="0"/>
        <v>117.6</v>
      </c>
    </row>
    <row r="22" spans="1:10">
      <c r="A22" t="s">
        <v>207</v>
      </c>
      <c r="B22" t="s">
        <v>153</v>
      </c>
      <c r="C22" s="142">
        <v>44682</v>
      </c>
      <c r="D22" t="s">
        <v>200</v>
      </c>
      <c r="E22" t="s">
        <v>217</v>
      </c>
      <c r="F22">
        <v>6.31</v>
      </c>
      <c r="G22">
        <f t="shared" si="1"/>
        <v>378.59999999999997</v>
      </c>
      <c r="H22" s="2">
        <v>10.5</v>
      </c>
      <c r="I22" s="2">
        <v>56.77</v>
      </c>
      <c r="J22" s="2">
        <f t="shared" si="0"/>
        <v>123.02500000000001</v>
      </c>
    </row>
    <row r="23" spans="1:10">
      <c r="A23" t="s">
        <v>207</v>
      </c>
      <c r="B23" t="s">
        <v>153</v>
      </c>
      <c r="C23" s="142">
        <v>44684</v>
      </c>
      <c r="D23" t="s">
        <v>195</v>
      </c>
      <c r="E23" t="s">
        <v>217</v>
      </c>
      <c r="F23">
        <v>5.95</v>
      </c>
      <c r="G23">
        <f t="shared" si="1"/>
        <v>357</v>
      </c>
      <c r="H23" s="2">
        <v>10.5</v>
      </c>
      <c r="I23" s="2">
        <v>29.01</v>
      </c>
      <c r="J23" s="2">
        <f t="shared" si="0"/>
        <v>91.484999999999999</v>
      </c>
    </row>
    <row r="24" spans="1:10">
      <c r="A24" t="s">
        <v>214</v>
      </c>
      <c r="B24" t="s">
        <v>154</v>
      </c>
      <c r="C24" s="142">
        <v>44687</v>
      </c>
      <c r="D24" t="s">
        <v>206</v>
      </c>
      <c r="E24" t="s">
        <v>63</v>
      </c>
      <c r="F24">
        <v>0.48</v>
      </c>
      <c r="G24">
        <f t="shared" si="1"/>
        <v>28.799999999999997</v>
      </c>
      <c r="H24" s="2">
        <v>10.5</v>
      </c>
      <c r="I24" s="2">
        <v>0</v>
      </c>
      <c r="J24" s="2">
        <f t="shared" si="0"/>
        <v>5.0399999999999991</v>
      </c>
    </row>
    <row r="25" spans="1:10">
      <c r="A25" t="s">
        <v>207</v>
      </c>
      <c r="B25" t="s">
        <v>154</v>
      </c>
      <c r="C25" s="142">
        <v>44687</v>
      </c>
      <c r="D25" t="s">
        <v>206</v>
      </c>
      <c r="E25" t="s">
        <v>217</v>
      </c>
      <c r="F25">
        <v>6.39</v>
      </c>
      <c r="G25">
        <f t="shared" si="1"/>
        <v>383.4</v>
      </c>
      <c r="H25" s="2">
        <v>10.5</v>
      </c>
      <c r="I25" s="2">
        <v>56</v>
      </c>
      <c r="J25" s="2">
        <f t="shared" si="0"/>
        <v>123.095</v>
      </c>
    </row>
    <row r="26" spans="1:10">
      <c r="A26" t="s">
        <v>207</v>
      </c>
      <c r="B26" t="s">
        <v>154</v>
      </c>
      <c r="C26" s="142">
        <v>44689</v>
      </c>
      <c r="D26" t="s">
        <v>200</v>
      </c>
      <c r="E26" t="s">
        <v>218</v>
      </c>
      <c r="F26">
        <v>6.12</v>
      </c>
      <c r="G26">
        <f t="shared" si="1"/>
        <v>367.2</v>
      </c>
      <c r="H26" s="2">
        <v>10.5</v>
      </c>
      <c r="I26" s="2">
        <v>92.45</v>
      </c>
      <c r="J26" s="2">
        <f t="shared" si="0"/>
        <v>156.71</v>
      </c>
    </row>
    <row r="27" spans="1:10">
      <c r="A27" t="s">
        <v>214</v>
      </c>
      <c r="B27" t="s">
        <v>154</v>
      </c>
      <c r="C27" s="142">
        <v>44690</v>
      </c>
      <c r="D27" t="s">
        <v>201</v>
      </c>
      <c r="E27" t="s">
        <v>63</v>
      </c>
      <c r="F27">
        <v>0.12</v>
      </c>
      <c r="G27">
        <f t="shared" si="1"/>
        <v>7.1999999999999993</v>
      </c>
      <c r="H27" s="2">
        <v>10.5</v>
      </c>
      <c r="I27" s="2">
        <v>0</v>
      </c>
      <c r="J27" s="2">
        <f t="shared" si="0"/>
        <v>1.2599999999999998</v>
      </c>
    </row>
    <row r="28" spans="1:10">
      <c r="A28" t="s">
        <v>207</v>
      </c>
      <c r="B28" t="s">
        <v>154</v>
      </c>
      <c r="C28" s="142">
        <v>44691</v>
      </c>
      <c r="D28" t="s">
        <v>195</v>
      </c>
      <c r="E28" t="s">
        <v>217</v>
      </c>
      <c r="F28">
        <v>6.16</v>
      </c>
      <c r="G28">
        <f t="shared" si="1"/>
        <v>369.6</v>
      </c>
      <c r="H28" s="2">
        <v>10.5</v>
      </c>
      <c r="I28" s="2">
        <v>34.1</v>
      </c>
      <c r="J28" s="2">
        <f t="shared" si="0"/>
        <v>98.78</v>
      </c>
    </row>
    <row r="29" spans="1:10">
      <c r="A29" t="s">
        <v>214</v>
      </c>
      <c r="B29" t="s">
        <v>154</v>
      </c>
      <c r="C29" s="142">
        <v>44705</v>
      </c>
      <c r="D29" t="s">
        <v>195</v>
      </c>
      <c r="E29" t="s">
        <v>63</v>
      </c>
      <c r="F29">
        <v>1.27</v>
      </c>
      <c r="G29">
        <f t="shared" si="1"/>
        <v>76.2</v>
      </c>
      <c r="H29" s="2">
        <v>10.5</v>
      </c>
      <c r="I29" s="2">
        <v>0</v>
      </c>
      <c r="J29" s="2">
        <f t="shared" si="0"/>
        <v>13.335000000000001</v>
      </c>
    </row>
    <row r="30" spans="1:10">
      <c r="A30" t="s">
        <v>207</v>
      </c>
      <c r="B30" t="s">
        <v>154</v>
      </c>
      <c r="C30" s="142">
        <v>44705</v>
      </c>
      <c r="D30" t="s">
        <v>195</v>
      </c>
      <c r="E30" t="s">
        <v>216</v>
      </c>
      <c r="F30">
        <v>5.97</v>
      </c>
      <c r="G30">
        <f t="shared" si="1"/>
        <v>358.2</v>
      </c>
      <c r="H30" s="2">
        <v>10.5</v>
      </c>
      <c r="I30" s="2">
        <v>60.19</v>
      </c>
      <c r="J30" s="2">
        <f t="shared" si="0"/>
        <v>122.875</v>
      </c>
    </row>
    <row r="31" spans="1:10">
      <c r="A31" t="s">
        <v>207</v>
      </c>
      <c r="B31" s="142" t="s">
        <v>154</v>
      </c>
      <c r="C31" s="142">
        <v>44704</v>
      </c>
      <c r="D31" t="s">
        <v>201</v>
      </c>
      <c r="E31" t="s">
        <v>216</v>
      </c>
      <c r="F31">
        <v>6.16</v>
      </c>
      <c r="G31">
        <f t="shared" si="1"/>
        <v>369.6</v>
      </c>
      <c r="H31" s="2">
        <v>10.5</v>
      </c>
      <c r="I31" s="2">
        <v>63.56</v>
      </c>
      <c r="J31" s="2">
        <f t="shared" si="0"/>
        <v>128.24</v>
      </c>
    </row>
    <row r="32" spans="1:10">
      <c r="A32" t="s">
        <v>214</v>
      </c>
      <c r="B32" t="s">
        <v>154</v>
      </c>
      <c r="C32" s="142">
        <v>44701</v>
      </c>
      <c r="D32" t="s">
        <v>206</v>
      </c>
      <c r="E32" t="s">
        <v>63</v>
      </c>
      <c r="F32">
        <v>0.17</v>
      </c>
      <c r="G32">
        <f t="shared" si="1"/>
        <v>10.200000000000001</v>
      </c>
      <c r="H32" s="2">
        <v>10.5</v>
      </c>
      <c r="I32" s="2">
        <v>0</v>
      </c>
      <c r="J32" s="2">
        <f t="shared" si="0"/>
        <v>1.7850000000000001</v>
      </c>
    </row>
    <row r="33" spans="1:10">
      <c r="A33" t="s">
        <v>207</v>
      </c>
      <c r="B33" t="s">
        <v>154</v>
      </c>
      <c r="C33" s="142">
        <v>44701</v>
      </c>
      <c r="D33" t="s">
        <v>206</v>
      </c>
      <c r="E33" t="s">
        <v>216</v>
      </c>
      <c r="F33">
        <v>4.8</v>
      </c>
      <c r="G33">
        <f t="shared" si="1"/>
        <v>288</v>
      </c>
      <c r="H33" s="2">
        <v>10.5</v>
      </c>
      <c r="I33" s="2">
        <v>60.14</v>
      </c>
      <c r="J33" s="2">
        <f t="shared" si="0"/>
        <v>110.53999999999999</v>
      </c>
    </row>
    <row r="34" spans="1:10">
      <c r="A34" t="s">
        <v>207</v>
      </c>
      <c r="B34" t="s">
        <v>154</v>
      </c>
      <c r="C34" s="142">
        <v>44698</v>
      </c>
      <c r="D34" t="s">
        <v>195</v>
      </c>
      <c r="E34" t="s">
        <v>217</v>
      </c>
      <c r="F34">
        <v>6.56</v>
      </c>
      <c r="G34">
        <f t="shared" si="1"/>
        <v>393.59999999999997</v>
      </c>
      <c r="H34" s="2">
        <v>10.5</v>
      </c>
      <c r="I34" s="2">
        <v>38.369999999999997</v>
      </c>
      <c r="J34" s="2">
        <f t="shared" ref="J34:J51" si="2">((G34/60)*H34 ) + I34</f>
        <v>107.25</v>
      </c>
    </row>
    <row r="35" spans="1:10">
      <c r="A35" t="s">
        <v>207</v>
      </c>
      <c r="B35" t="s">
        <v>154</v>
      </c>
      <c r="C35" s="142">
        <v>44697</v>
      </c>
      <c r="D35" t="s">
        <v>201</v>
      </c>
      <c r="E35" t="s">
        <v>216</v>
      </c>
      <c r="F35">
        <v>5.87</v>
      </c>
      <c r="G35">
        <f t="shared" si="1"/>
        <v>352.2</v>
      </c>
      <c r="H35" s="2">
        <v>10.5</v>
      </c>
      <c r="I35" s="2">
        <v>53.32</v>
      </c>
      <c r="J35" s="2">
        <f t="shared" si="2"/>
        <v>114.955</v>
      </c>
    </row>
    <row r="36" spans="1:10">
      <c r="A36" t="s">
        <v>207</v>
      </c>
      <c r="B36" t="s">
        <v>154</v>
      </c>
      <c r="C36" s="142">
        <v>44696</v>
      </c>
      <c r="D36" t="s">
        <v>200</v>
      </c>
      <c r="E36" t="s">
        <v>216</v>
      </c>
      <c r="F36">
        <v>5.92</v>
      </c>
      <c r="G36">
        <f t="shared" ref="G36:G99" si="3">60*F36</f>
        <v>355.2</v>
      </c>
      <c r="H36" s="2">
        <v>10.5</v>
      </c>
      <c r="I36" s="2">
        <v>67.95</v>
      </c>
      <c r="J36" s="2">
        <f t="shared" si="2"/>
        <v>130.11000000000001</v>
      </c>
    </row>
    <row r="37" spans="1:10">
      <c r="A37" t="s">
        <v>194</v>
      </c>
      <c r="B37" t="s">
        <v>154</v>
      </c>
      <c r="C37" s="142">
        <v>44694</v>
      </c>
      <c r="D37" t="s">
        <v>206</v>
      </c>
      <c r="E37" t="s">
        <v>63</v>
      </c>
      <c r="F37">
        <v>3.25</v>
      </c>
      <c r="G37">
        <f t="shared" si="3"/>
        <v>195</v>
      </c>
      <c r="H37" s="2">
        <v>10.5</v>
      </c>
      <c r="I37" s="2">
        <v>0</v>
      </c>
      <c r="J37" s="2">
        <f t="shared" si="2"/>
        <v>34.125</v>
      </c>
    </row>
    <row r="38" spans="1:10">
      <c r="A38" t="s">
        <v>219</v>
      </c>
      <c r="B38" t="s">
        <v>203</v>
      </c>
      <c r="C38" s="142">
        <v>44722</v>
      </c>
      <c r="D38" t="s">
        <v>206</v>
      </c>
      <c r="E38" t="s">
        <v>216</v>
      </c>
      <c r="F38">
        <v>6.19</v>
      </c>
      <c r="G38">
        <f t="shared" si="3"/>
        <v>371.40000000000003</v>
      </c>
      <c r="H38" s="2">
        <v>10.5</v>
      </c>
      <c r="I38" s="2">
        <v>91.28</v>
      </c>
      <c r="J38" s="2">
        <f t="shared" si="2"/>
        <v>156.27500000000001</v>
      </c>
    </row>
    <row r="39" spans="1:10">
      <c r="A39" t="s">
        <v>207</v>
      </c>
      <c r="B39" t="s">
        <v>203</v>
      </c>
      <c r="C39" s="142">
        <v>44719</v>
      </c>
      <c r="D39" t="s">
        <v>195</v>
      </c>
      <c r="E39" t="s">
        <v>217</v>
      </c>
      <c r="F39">
        <v>6.26</v>
      </c>
      <c r="G39">
        <f t="shared" si="3"/>
        <v>375.59999999999997</v>
      </c>
      <c r="H39" s="2">
        <v>10.5</v>
      </c>
      <c r="I39" s="2">
        <v>27.09</v>
      </c>
      <c r="J39" s="2">
        <f t="shared" si="2"/>
        <v>92.820000000000007</v>
      </c>
    </row>
    <row r="40" spans="1:10">
      <c r="A40" t="s">
        <v>207</v>
      </c>
      <c r="B40" t="s">
        <v>203</v>
      </c>
      <c r="C40" s="142">
        <v>44718</v>
      </c>
      <c r="D40" t="s">
        <v>201</v>
      </c>
      <c r="E40" t="s">
        <v>216</v>
      </c>
      <c r="F40">
        <v>5.9</v>
      </c>
      <c r="G40">
        <f t="shared" si="3"/>
        <v>354</v>
      </c>
      <c r="H40" s="2">
        <v>10.5</v>
      </c>
      <c r="I40" s="2">
        <v>72.97</v>
      </c>
      <c r="J40" s="2">
        <f t="shared" si="2"/>
        <v>134.92000000000002</v>
      </c>
    </row>
    <row r="41" spans="1:10">
      <c r="A41" t="s">
        <v>207</v>
      </c>
      <c r="B41" t="s">
        <v>203</v>
      </c>
      <c r="C41" s="142">
        <v>44717</v>
      </c>
      <c r="D41" t="s">
        <v>200</v>
      </c>
      <c r="E41" t="s">
        <v>216</v>
      </c>
      <c r="F41">
        <v>6.45</v>
      </c>
      <c r="G41">
        <f t="shared" si="3"/>
        <v>387</v>
      </c>
      <c r="H41" s="2">
        <v>10.5</v>
      </c>
      <c r="I41" s="2">
        <v>94.53</v>
      </c>
      <c r="J41" s="2">
        <f t="shared" si="2"/>
        <v>162.255</v>
      </c>
    </row>
    <row r="42" spans="1:10">
      <c r="A42" t="s">
        <v>207</v>
      </c>
      <c r="B42" t="s">
        <v>203</v>
      </c>
      <c r="C42" s="142">
        <v>44715</v>
      </c>
      <c r="D42" t="s">
        <v>206</v>
      </c>
      <c r="E42" t="s">
        <v>217</v>
      </c>
      <c r="F42">
        <v>6.13</v>
      </c>
      <c r="G42">
        <f t="shared" si="3"/>
        <v>367.8</v>
      </c>
      <c r="H42" s="2">
        <v>10.5</v>
      </c>
      <c r="I42" s="2">
        <v>45.72</v>
      </c>
      <c r="J42" s="2">
        <f t="shared" si="2"/>
        <v>110.08499999999999</v>
      </c>
    </row>
    <row r="43" spans="1:10">
      <c r="A43" t="s">
        <v>214</v>
      </c>
      <c r="B43" t="s">
        <v>154</v>
      </c>
      <c r="C43" s="142">
        <v>44712</v>
      </c>
      <c r="D43" t="s">
        <v>195</v>
      </c>
      <c r="E43" t="s">
        <v>63</v>
      </c>
      <c r="F43">
        <v>0.75</v>
      </c>
      <c r="G43">
        <f t="shared" si="3"/>
        <v>45</v>
      </c>
      <c r="H43" s="2">
        <v>10.5</v>
      </c>
      <c r="I43" s="2">
        <v>0</v>
      </c>
      <c r="J43" s="2">
        <f t="shared" si="2"/>
        <v>7.875</v>
      </c>
    </row>
    <row r="44" spans="1:10">
      <c r="A44" t="s">
        <v>207</v>
      </c>
      <c r="B44" t="s">
        <v>154</v>
      </c>
      <c r="C44" s="142">
        <v>44712</v>
      </c>
      <c r="D44" t="s">
        <v>195</v>
      </c>
      <c r="E44" t="s">
        <v>216</v>
      </c>
      <c r="F44">
        <v>6.4</v>
      </c>
      <c r="G44">
        <f t="shared" si="3"/>
        <v>384</v>
      </c>
      <c r="H44" s="2">
        <v>10.5</v>
      </c>
      <c r="I44" s="2">
        <v>59.94</v>
      </c>
      <c r="J44" s="2">
        <f t="shared" si="2"/>
        <v>127.14</v>
      </c>
    </row>
    <row r="45" spans="1:10">
      <c r="A45" t="s">
        <v>207</v>
      </c>
      <c r="B45" t="s">
        <v>154</v>
      </c>
      <c r="C45" s="142">
        <v>44708</v>
      </c>
      <c r="D45" t="s">
        <v>206</v>
      </c>
      <c r="E45" t="s">
        <v>217</v>
      </c>
      <c r="F45">
        <v>6.13</v>
      </c>
      <c r="G45">
        <f t="shared" si="3"/>
        <v>367.8</v>
      </c>
      <c r="H45" s="2">
        <v>10.5</v>
      </c>
      <c r="I45" s="2">
        <v>42.58</v>
      </c>
      <c r="J45" s="2">
        <f t="shared" si="2"/>
        <v>106.94499999999999</v>
      </c>
    </row>
    <row r="46" spans="1:10">
      <c r="A46" t="s">
        <v>207</v>
      </c>
      <c r="B46" t="s">
        <v>203</v>
      </c>
      <c r="C46" s="142">
        <v>44736</v>
      </c>
      <c r="D46" t="s">
        <v>206</v>
      </c>
      <c r="E46" t="s">
        <v>216</v>
      </c>
      <c r="F46">
        <v>6.17</v>
      </c>
      <c r="G46">
        <f t="shared" si="3"/>
        <v>370.2</v>
      </c>
      <c r="H46" s="2">
        <v>11</v>
      </c>
      <c r="I46" s="2">
        <v>57.66</v>
      </c>
      <c r="J46" s="2">
        <f t="shared" si="2"/>
        <v>125.53</v>
      </c>
    </row>
    <row r="47" spans="1:10">
      <c r="A47" t="s">
        <v>207</v>
      </c>
      <c r="B47" t="s">
        <v>203</v>
      </c>
      <c r="C47" s="142">
        <v>44733</v>
      </c>
      <c r="D47" t="s">
        <v>195</v>
      </c>
      <c r="E47" t="s">
        <v>217</v>
      </c>
      <c r="F47">
        <v>5.88</v>
      </c>
      <c r="G47">
        <f t="shared" si="3"/>
        <v>352.8</v>
      </c>
      <c r="H47" s="2">
        <v>11</v>
      </c>
      <c r="I47" s="2">
        <v>33.630000000000003</v>
      </c>
      <c r="J47" s="2">
        <f t="shared" si="2"/>
        <v>98.31</v>
      </c>
    </row>
    <row r="48" spans="1:10">
      <c r="A48" t="s">
        <v>214</v>
      </c>
      <c r="B48" t="s">
        <v>203</v>
      </c>
      <c r="C48" s="142">
        <v>44733</v>
      </c>
      <c r="D48" t="s">
        <v>195</v>
      </c>
      <c r="E48" t="s">
        <v>63</v>
      </c>
      <c r="F48">
        <v>1.05</v>
      </c>
      <c r="G48">
        <f t="shared" si="3"/>
        <v>63</v>
      </c>
      <c r="H48" s="2">
        <v>11</v>
      </c>
      <c r="I48" s="2">
        <v>0</v>
      </c>
      <c r="J48" s="2">
        <f t="shared" si="2"/>
        <v>11.55</v>
      </c>
    </row>
    <row r="49" spans="1:10">
      <c r="A49" t="s">
        <v>207</v>
      </c>
      <c r="B49" t="s">
        <v>203</v>
      </c>
      <c r="C49" s="142">
        <v>44731</v>
      </c>
      <c r="D49" t="s">
        <v>200</v>
      </c>
      <c r="E49" t="s">
        <v>217</v>
      </c>
      <c r="F49">
        <v>5.98</v>
      </c>
      <c r="G49">
        <f t="shared" si="3"/>
        <v>358.8</v>
      </c>
      <c r="H49" s="2">
        <v>11</v>
      </c>
      <c r="I49" s="2">
        <v>44.61</v>
      </c>
      <c r="J49" s="2">
        <f t="shared" si="2"/>
        <v>110.39</v>
      </c>
    </row>
    <row r="50" spans="1:10">
      <c r="A50" t="s">
        <v>207</v>
      </c>
      <c r="B50" t="s">
        <v>203</v>
      </c>
      <c r="C50" s="142">
        <v>44729</v>
      </c>
      <c r="D50" t="s">
        <v>206</v>
      </c>
      <c r="E50" t="s">
        <v>216</v>
      </c>
      <c r="F50">
        <v>6.32</v>
      </c>
      <c r="G50">
        <f t="shared" si="3"/>
        <v>379.20000000000005</v>
      </c>
      <c r="H50" s="2">
        <v>11</v>
      </c>
      <c r="I50" s="2">
        <v>93.3</v>
      </c>
      <c r="J50" s="2">
        <f t="shared" si="2"/>
        <v>162.82</v>
      </c>
    </row>
    <row r="51" spans="1:10">
      <c r="A51" t="s">
        <v>207</v>
      </c>
      <c r="B51" t="s">
        <v>203</v>
      </c>
      <c r="C51" s="142">
        <v>44726</v>
      </c>
      <c r="D51" t="s">
        <v>195</v>
      </c>
      <c r="E51" t="s">
        <v>217</v>
      </c>
      <c r="F51">
        <v>6.13</v>
      </c>
      <c r="G51">
        <f t="shared" si="3"/>
        <v>367.8</v>
      </c>
      <c r="H51" s="2">
        <v>11</v>
      </c>
      <c r="I51" s="2">
        <v>34.32</v>
      </c>
      <c r="J51" s="2">
        <f t="shared" si="2"/>
        <v>101.75</v>
      </c>
    </row>
    <row r="52" spans="1:10">
      <c r="A52" t="s">
        <v>207</v>
      </c>
      <c r="B52" t="s">
        <v>203</v>
      </c>
      <c r="C52" s="142">
        <v>44724</v>
      </c>
      <c r="D52" t="s">
        <v>200</v>
      </c>
      <c r="E52" t="s">
        <v>217</v>
      </c>
      <c r="F52">
        <v>6.23</v>
      </c>
      <c r="G52">
        <f t="shared" si="3"/>
        <v>373.8</v>
      </c>
      <c r="H52" s="2">
        <v>11</v>
      </c>
      <c r="I52" s="2">
        <v>44.89</v>
      </c>
      <c r="J52" s="2">
        <f t="shared" ref="J52:J115" si="4">((G52/60)*H52 ) + I52</f>
        <v>113.42</v>
      </c>
    </row>
    <row r="53" spans="1:10">
      <c r="A53" t="s">
        <v>207</v>
      </c>
      <c r="B53" t="s">
        <v>204</v>
      </c>
      <c r="C53" s="142">
        <v>44750</v>
      </c>
      <c r="D53" t="s">
        <v>206</v>
      </c>
      <c r="E53" t="s">
        <v>216</v>
      </c>
      <c r="F53">
        <v>6.59</v>
      </c>
      <c r="G53">
        <f t="shared" si="3"/>
        <v>395.4</v>
      </c>
      <c r="H53" s="2">
        <v>11.25</v>
      </c>
      <c r="I53" s="2">
        <v>76.92</v>
      </c>
      <c r="J53" s="2">
        <f t="shared" si="4"/>
        <v>151.0575</v>
      </c>
    </row>
    <row r="54" spans="1:10">
      <c r="A54" t="s">
        <v>207</v>
      </c>
      <c r="B54" t="s">
        <v>204</v>
      </c>
      <c r="C54" s="142">
        <v>44747</v>
      </c>
      <c r="D54" t="s">
        <v>195</v>
      </c>
      <c r="E54" t="s">
        <v>217</v>
      </c>
      <c r="F54">
        <v>6.26</v>
      </c>
      <c r="G54">
        <f t="shared" si="3"/>
        <v>375.59999999999997</v>
      </c>
      <c r="H54" s="2">
        <v>11.25</v>
      </c>
      <c r="I54" s="2">
        <v>33.65</v>
      </c>
      <c r="J54" s="2">
        <f t="shared" si="4"/>
        <v>104.07499999999999</v>
      </c>
    </row>
    <row r="55" spans="1:10">
      <c r="A55" t="s">
        <v>207</v>
      </c>
      <c r="B55" t="s">
        <v>204</v>
      </c>
      <c r="C55" s="142">
        <v>44746</v>
      </c>
      <c r="D55" t="s">
        <v>201</v>
      </c>
      <c r="E55" t="s">
        <v>216</v>
      </c>
      <c r="F55">
        <v>6.15</v>
      </c>
      <c r="G55">
        <f t="shared" si="3"/>
        <v>369</v>
      </c>
      <c r="H55" s="2">
        <v>11.25</v>
      </c>
      <c r="I55" s="2">
        <v>65.38</v>
      </c>
      <c r="J55" s="2">
        <f t="shared" si="4"/>
        <v>134.5675</v>
      </c>
    </row>
    <row r="56" spans="1:10">
      <c r="A56" t="s">
        <v>207</v>
      </c>
      <c r="B56" t="s">
        <v>204</v>
      </c>
      <c r="C56" s="142">
        <v>44745</v>
      </c>
      <c r="D56" t="s">
        <v>200</v>
      </c>
      <c r="E56" t="s">
        <v>216</v>
      </c>
      <c r="F56">
        <v>6.3</v>
      </c>
      <c r="G56">
        <f t="shared" si="3"/>
        <v>378</v>
      </c>
      <c r="H56" s="2">
        <v>11.25</v>
      </c>
      <c r="I56" s="2">
        <v>70</v>
      </c>
      <c r="J56" s="2">
        <f t="shared" si="4"/>
        <v>140.875</v>
      </c>
    </row>
    <row r="57" spans="1:10">
      <c r="A57" t="s">
        <v>207</v>
      </c>
      <c r="B57" t="s">
        <v>204</v>
      </c>
      <c r="C57" s="142">
        <v>44743</v>
      </c>
      <c r="D57" t="s">
        <v>206</v>
      </c>
      <c r="E57" t="s">
        <v>216</v>
      </c>
      <c r="F57">
        <v>6.19</v>
      </c>
      <c r="G57">
        <f t="shared" si="3"/>
        <v>371.40000000000003</v>
      </c>
      <c r="H57" s="2">
        <v>11.25</v>
      </c>
      <c r="I57" s="2">
        <v>74.650000000000006</v>
      </c>
      <c r="J57" s="2">
        <f t="shared" si="4"/>
        <v>144.28750000000002</v>
      </c>
    </row>
    <row r="58" spans="1:10">
      <c r="A58" t="s">
        <v>214</v>
      </c>
      <c r="B58" t="s">
        <v>203</v>
      </c>
      <c r="C58" s="142">
        <v>44740</v>
      </c>
      <c r="D58" t="s">
        <v>195</v>
      </c>
      <c r="E58" t="s">
        <v>63</v>
      </c>
      <c r="F58">
        <v>0.89</v>
      </c>
      <c r="G58">
        <f t="shared" si="3"/>
        <v>53.4</v>
      </c>
      <c r="H58" s="2">
        <v>11.25</v>
      </c>
      <c r="I58" s="2">
        <v>0</v>
      </c>
      <c r="J58" s="2">
        <f t="shared" si="4"/>
        <v>10.012499999999999</v>
      </c>
    </row>
    <row r="59" spans="1:10">
      <c r="A59" t="s">
        <v>207</v>
      </c>
      <c r="B59" t="s">
        <v>203</v>
      </c>
      <c r="C59" s="142">
        <v>44740</v>
      </c>
      <c r="D59" t="s">
        <v>195</v>
      </c>
      <c r="E59" t="s">
        <v>217</v>
      </c>
      <c r="F59">
        <v>6</v>
      </c>
      <c r="G59">
        <f t="shared" si="3"/>
        <v>360</v>
      </c>
      <c r="H59" s="2">
        <v>11.25</v>
      </c>
      <c r="I59" s="2">
        <v>28.09</v>
      </c>
      <c r="J59" s="2">
        <f t="shared" si="4"/>
        <v>95.59</v>
      </c>
    </row>
    <row r="60" spans="1:10">
      <c r="A60" t="s">
        <v>207</v>
      </c>
      <c r="B60" t="s">
        <v>203</v>
      </c>
      <c r="C60" s="142">
        <v>44738</v>
      </c>
      <c r="D60" t="s">
        <v>200</v>
      </c>
      <c r="E60" t="s">
        <v>216</v>
      </c>
      <c r="F60">
        <v>6.25</v>
      </c>
      <c r="G60">
        <f t="shared" si="3"/>
        <v>375</v>
      </c>
      <c r="H60" s="2">
        <v>11.25</v>
      </c>
      <c r="I60" s="2">
        <v>74.290000000000006</v>
      </c>
      <c r="J60" s="2">
        <f t="shared" si="4"/>
        <v>144.60250000000002</v>
      </c>
    </row>
    <row r="61" spans="1:10">
      <c r="A61" t="s">
        <v>214</v>
      </c>
      <c r="B61" t="s">
        <v>204</v>
      </c>
      <c r="C61" s="142">
        <v>44766</v>
      </c>
      <c r="D61" t="s">
        <v>200</v>
      </c>
      <c r="E61" t="s">
        <v>63</v>
      </c>
      <c r="F61">
        <v>0.55000000000000004</v>
      </c>
      <c r="G61">
        <f t="shared" si="3"/>
        <v>33</v>
      </c>
      <c r="H61" s="2">
        <v>11.25</v>
      </c>
      <c r="I61" s="2">
        <v>0</v>
      </c>
      <c r="J61" s="2">
        <f t="shared" si="4"/>
        <v>6.1875000000000009</v>
      </c>
    </row>
    <row r="62" spans="1:10">
      <c r="A62" t="s">
        <v>207</v>
      </c>
      <c r="B62" t="s">
        <v>204</v>
      </c>
      <c r="C62" s="142">
        <v>44766</v>
      </c>
      <c r="D62" t="s">
        <v>200</v>
      </c>
      <c r="E62" t="s">
        <v>216</v>
      </c>
      <c r="F62">
        <v>6.43</v>
      </c>
      <c r="G62">
        <f t="shared" si="3"/>
        <v>385.79999999999995</v>
      </c>
      <c r="H62" s="2">
        <v>11.25</v>
      </c>
      <c r="I62" s="2">
        <v>71.2</v>
      </c>
      <c r="J62" s="2">
        <f t="shared" si="4"/>
        <v>143.53749999999999</v>
      </c>
    </row>
    <row r="63" spans="1:10">
      <c r="A63" t="s">
        <v>207</v>
      </c>
      <c r="B63" t="s">
        <v>204</v>
      </c>
      <c r="C63" s="142">
        <v>44764</v>
      </c>
      <c r="D63" t="s">
        <v>206</v>
      </c>
      <c r="E63" t="s">
        <v>217</v>
      </c>
      <c r="F63">
        <v>6.66</v>
      </c>
      <c r="G63">
        <f t="shared" si="3"/>
        <v>399.6</v>
      </c>
      <c r="H63" s="2">
        <v>11.25</v>
      </c>
      <c r="I63" s="2">
        <v>38.58</v>
      </c>
      <c r="J63" s="2">
        <f t="shared" si="4"/>
        <v>113.505</v>
      </c>
    </row>
    <row r="64" spans="1:10">
      <c r="A64" t="s">
        <v>207</v>
      </c>
      <c r="B64" t="s">
        <v>204</v>
      </c>
      <c r="C64" s="142">
        <v>44761</v>
      </c>
      <c r="D64" t="s">
        <v>195</v>
      </c>
      <c r="E64" t="s">
        <v>216</v>
      </c>
      <c r="F64">
        <v>6.23</v>
      </c>
      <c r="G64">
        <f t="shared" si="3"/>
        <v>373.8</v>
      </c>
      <c r="H64" s="2">
        <v>11.25</v>
      </c>
      <c r="I64" s="2">
        <v>50</v>
      </c>
      <c r="J64" s="2">
        <f t="shared" si="4"/>
        <v>120.08750000000001</v>
      </c>
    </row>
    <row r="65" spans="1:10">
      <c r="A65" t="s">
        <v>207</v>
      </c>
      <c r="B65" t="s">
        <v>204</v>
      </c>
      <c r="C65" s="142">
        <v>44757</v>
      </c>
      <c r="D65" t="s">
        <v>206</v>
      </c>
      <c r="E65" t="s">
        <v>217</v>
      </c>
      <c r="F65">
        <v>6.75</v>
      </c>
      <c r="G65">
        <f t="shared" si="3"/>
        <v>405</v>
      </c>
      <c r="H65" s="2">
        <v>11.25</v>
      </c>
      <c r="I65" s="2">
        <v>37.65</v>
      </c>
      <c r="J65" s="2">
        <f t="shared" si="4"/>
        <v>113.58750000000001</v>
      </c>
    </row>
    <row r="66" spans="1:10">
      <c r="A66" t="s">
        <v>207</v>
      </c>
      <c r="B66" t="s">
        <v>204</v>
      </c>
      <c r="C66" s="142">
        <v>44755</v>
      </c>
      <c r="D66" t="s">
        <v>196</v>
      </c>
      <c r="E66" t="s">
        <v>216</v>
      </c>
      <c r="F66">
        <v>6.05</v>
      </c>
      <c r="G66">
        <f t="shared" si="3"/>
        <v>363</v>
      </c>
      <c r="H66" s="2">
        <v>11.25</v>
      </c>
      <c r="I66" s="2">
        <v>57.03</v>
      </c>
      <c r="J66" s="2">
        <f t="shared" si="4"/>
        <v>125.0925</v>
      </c>
    </row>
    <row r="67" spans="1:10">
      <c r="A67" t="s">
        <v>207</v>
      </c>
      <c r="B67" t="s">
        <v>204</v>
      </c>
      <c r="C67" s="142">
        <v>44754</v>
      </c>
      <c r="D67" t="s">
        <v>195</v>
      </c>
      <c r="E67" t="s">
        <v>216</v>
      </c>
      <c r="F67">
        <v>6.41</v>
      </c>
      <c r="G67">
        <f t="shared" si="3"/>
        <v>384.6</v>
      </c>
      <c r="H67" s="2">
        <v>11.25</v>
      </c>
      <c r="I67" s="2">
        <v>53.72</v>
      </c>
      <c r="J67" s="2">
        <f t="shared" si="4"/>
        <v>125.8325</v>
      </c>
    </row>
    <row r="68" spans="1:10">
      <c r="A68" t="s">
        <v>214</v>
      </c>
      <c r="B68" t="s">
        <v>208</v>
      </c>
      <c r="C68" s="142">
        <v>44782</v>
      </c>
      <c r="D68" t="s">
        <v>195</v>
      </c>
      <c r="E68" t="s">
        <v>63</v>
      </c>
      <c r="F68">
        <v>1.03</v>
      </c>
      <c r="G68">
        <f t="shared" si="3"/>
        <v>61.800000000000004</v>
      </c>
      <c r="H68" s="2">
        <v>11.25</v>
      </c>
      <c r="I68" s="2">
        <v>0</v>
      </c>
      <c r="J68" s="2">
        <f t="shared" si="4"/>
        <v>11.5875</v>
      </c>
    </row>
    <row r="69" spans="1:10">
      <c r="A69" t="s">
        <v>207</v>
      </c>
      <c r="B69" t="s">
        <v>208</v>
      </c>
      <c r="C69" s="142">
        <v>44782</v>
      </c>
      <c r="D69" t="s">
        <v>195</v>
      </c>
      <c r="E69" t="s">
        <v>216</v>
      </c>
      <c r="F69">
        <v>5.87</v>
      </c>
      <c r="G69">
        <f t="shared" si="3"/>
        <v>352.2</v>
      </c>
      <c r="H69" s="2">
        <v>11.25</v>
      </c>
      <c r="I69" s="2">
        <v>46.46</v>
      </c>
      <c r="J69" s="2">
        <f t="shared" si="4"/>
        <v>112.4975</v>
      </c>
    </row>
    <row r="70" spans="1:10">
      <c r="A70" t="s">
        <v>207</v>
      </c>
      <c r="B70" t="s">
        <v>208</v>
      </c>
      <c r="C70" s="142">
        <v>44781</v>
      </c>
      <c r="D70" t="s">
        <v>201</v>
      </c>
      <c r="E70" t="s">
        <v>216</v>
      </c>
      <c r="F70">
        <v>6.03</v>
      </c>
      <c r="G70">
        <f t="shared" si="3"/>
        <v>361.8</v>
      </c>
      <c r="H70" s="2">
        <v>11.25</v>
      </c>
      <c r="I70" s="2">
        <v>58.36</v>
      </c>
      <c r="J70" s="2">
        <f t="shared" si="4"/>
        <v>126.19750000000001</v>
      </c>
    </row>
    <row r="71" spans="1:10">
      <c r="A71" t="s">
        <v>207</v>
      </c>
      <c r="B71" t="s">
        <v>208</v>
      </c>
      <c r="C71" s="142">
        <v>44777</v>
      </c>
      <c r="D71" t="s">
        <v>205</v>
      </c>
      <c r="E71" t="s">
        <v>217</v>
      </c>
      <c r="F71">
        <v>6.2</v>
      </c>
      <c r="G71">
        <f t="shared" si="3"/>
        <v>372</v>
      </c>
      <c r="H71" s="2">
        <v>11.25</v>
      </c>
      <c r="I71" s="2">
        <v>34.4</v>
      </c>
      <c r="J71" s="2">
        <f t="shared" si="4"/>
        <v>104.15</v>
      </c>
    </row>
    <row r="72" spans="1:10">
      <c r="A72" t="s">
        <v>207</v>
      </c>
      <c r="B72" t="s">
        <v>208</v>
      </c>
      <c r="C72" s="142">
        <v>44774</v>
      </c>
      <c r="D72" t="s">
        <v>201</v>
      </c>
      <c r="E72" t="s">
        <v>216</v>
      </c>
      <c r="F72">
        <v>6.31</v>
      </c>
      <c r="G72">
        <f t="shared" si="3"/>
        <v>378.59999999999997</v>
      </c>
      <c r="H72" s="2">
        <v>11.25</v>
      </c>
      <c r="I72" s="2">
        <v>43.22</v>
      </c>
      <c r="J72" s="2">
        <f t="shared" si="4"/>
        <v>114.2075</v>
      </c>
    </row>
    <row r="73" spans="1:10">
      <c r="A73" t="s">
        <v>207</v>
      </c>
      <c r="B73" t="s">
        <v>204</v>
      </c>
      <c r="C73" s="142">
        <v>44773</v>
      </c>
      <c r="D73" t="s">
        <v>200</v>
      </c>
      <c r="E73" t="s">
        <v>216</v>
      </c>
      <c r="F73">
        <v>6.28</v>
      </c>
      <c r="G73">
        <f t="shared" si="3"/>
        <v>376.8</v>
      </c>
      <c r="H73" s="2">
        <v>11.25</v>
      </c>
      <c r="I73" s="2">
        <v>78.5</v>
      </c>
      <c r="J73" s="2">
        <f t="shared" si="4"/>
        <v>149.15</v>
      </c>
    </row>
    <row r="74" spans="1:10">
      <c r="A74" t="s">
        <v>207</v>
      </c>
      <c r="B74" t="s">
        <v>204</v>
      </c>
      <c r="C74" s="142">
        <v>44771</v>
      </c>
      <c r="D74" t="s">
        <v>206</v>
      </c>
      <c r="E74" t="s">
        <v>217</v>
      </c>
      <c r="F74">
        <v>7.13</v>
      </c>
      <c r="G74">
        <f t="shared" si="3"/>
        <v>427.8</v>
      </c>
      <c r="H74" s="2">
        <v>11.25</v>
      </c>
      <c r="I74" s="2">
        <v>39.619999999999997</v>
      </c>
      <c r="J74" s="2">
        <f t="shared" si="4"/>
        <v>119.83250000000001</v>
      </c>
    </row>
    <row r="75" spans="1:10">
      <c r="A75" t="s">
        <v>214</v>
      </c>
      <c r="B75" t="s">
        <v>204</v>
      </c>
      <c r="C75" s="142">
        <v>44768</v>
      </c>
      <c r="D75" t="s">
        <v>195</v>
      </c>
      <c r="E75" t="s">
        <v>63</v>
      </c>
      <c r="F75">
        <v>0.9</v>
      </c>
      <c r="G75">
        <f t="shared" si="3"/>
        <v>54</v>
      </c>
      <c r="H75" s="2">
        <v>11.25</v>
      </c>
      <c r="I75" s="2">
        <v>0</v>
      </c>
      <c r="J75" s="2">
        <f t="shared" si="4"/>
        <v>10.125</v>
      </c>
    </row>
    <row r="76" spans="1:10">
      <c r="A76" t="s">
        <v>207</v>
      </c>
      <c r="B76" t="s">
        <v>204</v>
      </c>
      <c r="C76" s="142">
        <v>44768</v>
      </c>
      <c r="D76" t="s">
        <v>195</v>
      </c>
      <c r="E76" t="s">
        <v>216</v>
      </c>
      <c r="F76">
        <v>6.45</v>
      </c>
      <c r="G76">
        <f t="shared" si="3"/>
        <v>387</v>
      </c>
      <c r="H76" s="2">
        <v>11.25</v>
      </c>
      <c r="I76" s="2">
        <v>44.24</v>
      </c>
      <c r="J76" s="2">
        <f t="shared" si="4"/>
        <v>116.80250000000001</v>
      </c>
    </row>
    <row r="77" spans="1:10">
      <c r="A77" t="s">
        <v>194</v>
      </c>
      <c r="B77" t="s">
        <v>208</v>
      </c>
      <c r="C77" s="142">
        <v>44783</v>
      </c>
      <c r="D77" t="s">
        <v>196</v>
      </c>
      <c r="E77" t="s">
        <v>63</v>
      </c>
      <c r="F77">
        <v>2.33</v>
      </c>
      <c r="G77">
        <f t="shared" si="3"/>
        <v>139.80000000000001</v>
      </c>
      <c r="H77" s="2">
        <v>11.25</v>
      </c>
      <c r="I77" s="2">
        <v>0</v>
      </c>
      <c r="J77" s="2">
        <f t="shared" si="4"/>
        <v>26.212500000000002</v>
      </c>
    </row>
    <row r="78" spans="1:10">
      <c r="A78" t="s">
        <v>207</v>
      </c>
      <c r="B78" t="s">
        <v>208</v>
      </c>
      <c r="C78" s="142">
        <v>44795</v>
      </c>
      <c r="D78" t="s">
        <v>201</v>
      </c>
      <c r="E78" t="s">
        <v>216</v>
      </c>
      <c r="F78">
        <v>6.59</v>
      </c>
      <c r="G78">
        <f t="shared" si="3"/>
        <v>395.4</v>
      </c>
      <c r="H78" s="2">
        <v>11.25</v>
      </c>
      <c r="I78" s="2">
        <v>41.03</v>
      </c>
      <c r="J78" s="2">
        <f t="shared" si="4"/>
        <v>115.1675</v>
      </c>
    </row>
    <row r="79" spans="1:10">
      <c r="A79" t="s">
        <v>207</v>
      </c>
      <c r="B79" t="s">
        <v>208</v>
      </c>
      <c r="C79" s="142">
        <v>44794</v>
      </c>
      <c r="D79" t="s">
        <v>200</v>
      </c>
      <c r="E79" t="s">
        <v>217</v>
      </c>
      <c r="F79">
        <v>7.14</v>
      </c>
      <c r="G79">
        <f t="shared" si="3"/>
        <v>428.4</v>
      </c>
      <c r="H79" s="2">
        <v>11.25</v>
      </c>
      <c r="I79" s="2">
        <v>60.02</v>
      </c>
      <c r="J79" s="2">
        <f t="shared" si="4"/>
        <v>140.345</v>
      </c>
    </row>
    <row r="80" spans="1:10">
      <c r="A80" t="s">
        <v>207</v>
      </c>
      <c r="B80" t="s">
        <v>208</v>
      </c>
      <c r="C80" s="142">
        <v>44793</v>
      </c>
      <c r="D80" t="s">
        <v>199</v>
      </c>
      <c r="E80" t="s">
        <v>217</v>
      </c>
      <c r="F80">
        <v>6.32</v>
      </c>
      <c r="G80">
        <f t="shared" si="3"/>
        <v>379.20000000000005</v>
      </c>
      <c r="H80" s="2">
        <v>11.25</v>
      </c>
      <c r="I80" s="2">
        <v>45.87</v>
      </c>
      <c r="J80" s="2">
        <f t="shared" si="4"/>
        <v>116.97</v>
      </c>
    </row>
    <row r="81" spans="1:12">
      <c r="A81" t="s">
        <v>207</v>
      </c>
      <c r="B81" t="s">
        <v>208</v>
      </c>
      <c r="C81" s="142">
        <v>44792</v>
      </c>
      <c r="D81" t="s">
        <v>206</v>
      </c>
      <c r="E81" t="s">
        <v>216</v>
      </c>
      <c r="F81">
        <v>6.32</v>
      </c>
      <c r="G81">
        <f t="shared" si="3"/>
        <v>379.20000000000005</v>
      </c>
      <c r="H81" s="2">
        <v>11.25</v>
      </c>
      <c r="I81" s="2">
        <v>80.03</v>
      </c>
      <c r="J81" s="2">
        <f t="shared" si="4"/>
        <v>151.13</v>
      </c>
    </row>
    <row r="82" spans="1:12">
      <c r="A82" t="s">
        <v>207</v>
      </c>
      <c r="B82" t="s">
        <v>208</v>
      </c>
      <c r="C82" s="142">
        <v>44788</v>
      </c>
      <c r="D82" t="s">
        <v>201</v>
      </c>
      <c r="E82" t="s">
        <v>216</v>
      </c>
      <c r="F82">
        <v>6.34</v>
      </c>
      <c r="G82">
        <f t="shared" si="3"/>
        <v>380.4</v>
      </c>
      <c r="H82" s="2">
        <v>11.25</v>
      </c>
      <c r="I82" s="2">
        <v>59.82</v>
      </c>
      <c r="J82" s="2">
        <f t="shared" si="4"/>
        <v>131.14500000000001</v>
      </c>
    </row>
    <row r="83" spans="1:12">
      <c r="A83" t="s">
        <v>214</v>
      </c>
      <c r="B83" t="s">
        <v>208</v>
      </c>
      <c r="C83" s="142">
        <v>44787</v>
      </c>
      <c r="D83" t="s">
        <v>200</v>
      </c>
      <c r="E83" t="s">
        <v>63</v>
      </c>
      <c r="F83">
        <v>0.67</v>
      </c>
      <c r="G83">
        <f t="shared" si="3"/>
        <v>40.200000000000003</v>
      </c>
      <c r="H83" s="2">
        <v>11.25</v>
      </c>
      <c r="I83" s="2">
        <v>0</v>
      </c>
      <c r="J83" s="2">
        <f t="shared" si="4"/>
        <v>7.5375000000000005</v>
      </c>
    </row>
    <row r="84" spans="1:12">
      <c r="A84" t="s">
        <v>194</v>
      </c>
      <c r="B84" t="s">
        <v>208</v>
      </c>
      <c r="C84" s="142">
        <v>44797</v>
      </c>
      <c r="D84" t="s">
        <v>196</v>
      </c>
      <c r="E84" t="s">
        <v>63</v>
      </c>
      <c r="F84">
        <v>2.92</v>
      </c>
      <c r="G84">
        <f t="shared" si="3"/>
        <v>175.2</v>
      </c>
      <c r="H84" s="2">
        <v>11.25</v>
      </c>
      <c r="I84" s="2">
        <v>0</v>
      </c>
      <c r="J84" s="2">
        <f t="shared" si="4"/>
        <v>32.85</v>
      </c>
    </row>
    <row r="85" spans="1:12">
      <c r="A85" t="s">
        <v>207</v>
      </c>
      <c r="B85" t="s">
        <v>209</v>
      </c>
      <c r="C85" s="142">
        <v>44814</v>
      </c>
      <c r="D85" t="s">
        <v>199</v>
      </c>
      <c r="E85" t="s">
        <v>217</v>
      </c>
      <c r="F85">
        <v>6.8</v>
      </c>
      <c r="G85">
        <f t="shared" si="3"/>
        <v>408</v>
      </c>
      <c r="H85" s="2">
        <v>11.25</v>
      </c>
      <c r="I85" s="2">
        <v>57.59</v>
      </c>
      <c r="J85" s="2">
        <f t="shared" si="4"/>
        <v>134.09</v>
      </c>
      <c r="L85" s="3"/>
    </row>
    <row r="86" spans="1:12">
      <c r="A86" t="s">
        <v>207</v>
      </c>
      <c r="B86" t="s">
        <v>209</v>
      </c>
      <c r="C86" s="142">
        <v>44813</v>
      </c>
      <c r="D86" t="s">
        <v>206</v>
      </c>
      <c r="E86" t="s">
        <v>216</v>
      </c>
      <c r="F86">
        <v>6.06</v>
      </c>
      <c r="G86">
        <f t="shared" si="3"/>
        <v>363.59999999999997</v>
      </c>
      <c r="H86" s="2">
        <v>11.25</v>
      </c>
      <c r="I86" s="2">
        <v>61.07</v>
      </c>
      <c r="J86" s="2">
        <f t="shared" si="4"/>
        <v>129.245</v>
      </c>
    </row>
    <row r="87" spans="1:12">
      <c r="A87" t="s">
        <v>207</v>
      </c>
      <c r="B87" t="s">
        <v>209</v>
      </c>
      <c r="C87" s="142">
        <v>44809</v>
      </c>
      <c r="D87" t="s">
        <v>201</v>
      </c>
      <c r="E87" t="s">
        <v>217</v>
      </c>
      <c r="F87">
        <v>5.74</v>
      </c>
      <c r="G87">
        <f t="shared" si="3"/>
        <v>344.40000000000003</v>
      </c>
      <c r="H87" s="2">
        <v>11.25</v>
      </c>
      <c r="I87" s="2">
        <v>37.89</v>
      </c>
      <c r="J87" s="2">
        <f t="shared" si="4"/>
        <v>102.465</v>
      </c>
    </row>
    <row r="88" spans="1:12">
      <c r="A88" t="s">
        <v>207</v>
      </c>
      <c r="B88" t="s">
        <v>209</v>
      </c>
      <c r="C88" s="142">
        <v>44808</v>
      </c>
      <c r="D88" t="s">
        <v>200</v>
      </c>
      <c r="E88" t="s">
        <v>216</v>
      </c>
      <c r="F88">
        <v>6.17</v>
      </c>
      <c r="G88">
        <f t="shared" si="3"/>
        <v>370.2</v>
      </c>
      <c r="H88" s="2">
        <v>11.25</v>
      </c>
      <c r="I88" s="2">
        <v>54.21</v>
      </c>
      <c r="J88" s="2">
        <f t="shared" si="4"/>
        <v>123.6225</v>
      </c>
    </row>
    <row r="89" spans="1:12">
      <c r="A89" t="s">
        <v>207</v>
      </c>
      <c r="B89" t="s">
        <v>209</v>
      </c>
      <c r="C89" s="142">
        <v>44807</v>
      </c>
      <c r="D89" t="s">
        <v>199</v>
      </c>
      <c r="E89" t="s">
        <v>216</v>
      </c>
      <c r="F89">
        <v>6.03</v>
      </c>
      <c r="G89">
        <f t="shared" si="3"/>
        <v>361.8</v>
      </c>
      <c r="H89" s="2">
        <v>11.25</v>
      </c>
      <c r="I89" s="2">
        <v>76.819999999999993</v>
      </c>
      <c r="J89" s="2">
        <f t="shared" si="4"/>
        <v>144.6575</v>
      </c>
    </row>
    <row r="90" spans="1:12">
      <c r="A90" t="s">
        <v>207</v>
      </c>
      <c r="B90" t="s">
        <v>209</v>
      </c>
      <c r="C90" s="142">
        <v>44806</v>
      </c>
      <c r="D90" t="s">
        <v>206</v>
      </c>
      <c r="E90" t="s">
        <v>63</v>
      </c>
      <c r="F90">
        <f>3.22+1.44</f>
        <v>4.66</v>
      </c>
      <c r="G90">
        <f t="shared" si="3"/>
        <v>279.60000000000002</v>
      </c>
      <c r="H90" s="2">
        <v>11.25</v>
      </c>
      <c r="I90" s="2">
        <v>56.62</v>
      </c>
      <c r="J90" s="2">
        <f t="shared" si="4"/>
        <v>109.045</v>
      </c>
    </row>
    <row r="91" spans="1:12">
      <c r="A91" t="s">
        <v>207</v>
      </c>
      <c r="B91" t="s">
        <v>208</v>
      </c>
      <c r="C91" s="142">
        <v>44802</v>
      </c>
      <c r="D91" t="s">
        <v>201</v>
      </c>
      <c r="E91" t="s">
        <v>217</v>
      </c>
      <c r="F91">
        <v>4.7300000000000004</v>
      </c>
      <c r="G91">
        <f t="shared" si="3"/>
        <v>283.8</v>
      </c>
      <c r="H91" s="2">
        <v>11.25</v>
      </c>
      <c r="I91" s="2">
        <v>23.06</v>
      </c>
      <c r="J91" s="2">
        <f t="shared" si="4"/>
        <v>76.272500000000008</v>
      </c>
    </row>
    <row r="92" spans="1:12">
      <c r="A92" t="s">
        <v>207</v>
      </c>
      <c r="B92" t="s">
        <v>208</v>
      </c>
      <c r="C92" s="142">
        <v>44801</v>
      </c>
      <c r="D92" t="s">
        <v>200</v>
      </c>
      <c r="E92" t="s">
        <v>217</v>
      </c>
      <c r="F92">
        <v>6.02</v>
      </c>
      <c r="G92">
        <f t="shared" si="3"/>
        <v>361.2</v>
      </c>
      <c r="H92" s="2">
        <v>11.25</v>
      </c>
      <c r="I92" s="2">
        <v>48.5</v>
      </c>
      <c r="J92" s="2">
        <f t="shared" si="4"/>
        <v>116.22499999999999</v>
      </c>
    </row>
    <row r="93" spans="1:12">
      <c r="A93" t="s">
        <v>207</v>
      </c>
      <c r="B93" t="s">
        <v>208</v>
      </c>
      <c r="C93" s="142">
        <v>44800</v>
      </c>
      <c r="D93" t="s">
        <v>199</v>
      </c>
      <c r="E93" t="s">
        <v>217</v>
      </c>
      <c r="F93">
        <v>6.12</v>
      </c>
      <c r="G93">
        <f t="shared" si="3"/>
        <v>367.2</v>
      </c>
      <c r="H93" s="2">
        <v>11.25</v>
      </c>
      <c r="I93" s="2">
        <v>56.02</v>
      </c>
      <c r="J93" s="2">
        <f t="shared" si="4"/>
        <v>124.87</v>
      </c>
    </row>
    <row r="94" spans="1:12">
      <c r="A94" t="s">
        <v>207</v>
      </c>
      <c r="B94" t="s">
        <v>208</v>
      </c>
      <c r="C94" s="142">
        <v>44799</v>
      </c>
      <c r="D94" t="s">
        <v>206</v>
      </c>
      <c r="E94" t="s">
        <v>216</v>
      </c>
      <c r="F94">
        <v>5.94</v>
      </c>
      <c r="G94">
        <f t="shared" si="3"/>
        <v>356.40000000000003</v>
      </c>
      <c r="H94" s="2">
        <v>11.25</v>
      </c>
      <c r="I94" s="2">
        <v>75.56</v>
      </c>
      <c r="J94" s="2">
        <f t="shared" si="4"/>
        <v>142.38499999999999</v>
      </c>
    </row>
    <row r="95" spans="1:12">
      <c r="A95" t="s">
        <v>194</v>
      </c>
      <c r="B95" t="s">
        <v>209</v>
      </c>
      <c r="C95" s="142">
        <v>44806</v>
      </c>
      <c r="D95" t="s">
        <v>206</v>
      </c>
      <c r="E95" t="s">
        <v>63</v>
      </c>
      <c r="F95">
        <v>1.5</v>
      </c>
      <c r="G95">
        <f t="shared" si="3"/>
        <v>90</v>
      </c>
      <c r="H95" s="2">
        <v>11.25</v>
      </c>
      <c r="I95" s="2">
        <v>0</v>
      </c>
      <c r="J95" s="2">
        <f t="shared" si="4"/>
        <v>16.875</v>
      </c>
    </row>
    <row r="96" spans="1:12">
      <c r="A96" t="s">
        <v>214</v>
      </c>
      <c r="B96" t="s">
        <v>209</v>
      </c>
      <c r="C96" s="142">
        <v>44829</v>
      </c>
      <c r="D96" t="s">
        <v>200</v>
      </c>
      <c r="E96" t="s">
        <v>63</v>
      </c>
      <c r="F96">
        <v>0.42</v>
      </c>
      <c r="G96">
        <f t="shared" si="3"/>
        <v>25.2</v>
      </c>
      <c r="H96" s="2">
        <v>11.25</v>
      </c>
      <c r="I96" s="2">
        <v>0</v>
      </c>
      <c r="J96" s="2">
        <f t="shared" si="4"/>
        <v>4.7249999999999996</v>
      </c>
    </row>
    <row r="97" spans="1:10">
      <c r="A97" t="s">
        <v>207</v>
      </c>
      <c r="B97" t="s">
        <v>209</v>
      </c>
      <c r="C97" s="142">
        <v>44829</v>
      </c>
      <c r="D97" t="s">
        <v>200</v>
      </c>
      <c r="E97" t="s">
        <v>218</v>
      </c>
      <c r="F97">
        <v>5.86</v>
      </c>
      <c r="G97">
        <f t="shared" si="3"/>
        <v>351.6</v>
      </c>
      <c r="H97" s="2">
        <v>11.25</v>
      </c>
      <c r="I97" s="2">
        <v>74.37</v>
      </c>
      <c r="J97" s="2">
        <f t="shared" si="4"/>
        <v>140.29500000000002</v>
      </c>
    </row>
    <row r="98" spans="1:10">
      <c r="A98" t="s">
        <v>207</v>
      </c>
      <c r="B98" t="s">
        <v>209</v>
      </c>
      <c r="C98" s="142">
        <v>44828</v>
      </c>
      <c r="D98" t="s">
        <v>199</v>
      </c>
      <c r="E98" t="s">
        <v>217</v>
      </c>
      <c r="F98">
        <v>6.65</v>
      </c>
      <c r="G98">
        <f t="shared" si="3"/>
        <v>399</v>
      </c>
      <c r="H98" s="2">
        <v>11.25</v>
      </c>
      <c r="I98" s="2">
        <v>45.36</v>
      </c>
      <c r="J98" s="2">
        <f t="shared" si="4"/>
        <v>120.1725</v>
      </c>
    </row>
    <row r="99" spans="1:10">
      <c r="A99" t="s">
        <v>207</v>
      </c>
      <c r="B99" t="s">
        <v>209</v>
      </c>
      <c r="C99" s="142">
        <v>44827</v>
      </c>
      <c r="D99" t="s">
        <v>206</v>
      </c>
      <c r="E99" t="s">
        <v>217</v>
      </c>
      <c r="F99">
        <v>6.19</v>
      </c>
      <c r="G99">
        <f t="shared" si="3"/>
        <v>371.40000000000003</v>
      </c>
      <c r="H99" s="2">
        <v>11.25</v>
      </c>
      <c r="I99" s="2">
        <v>51</v>
      </c>
      <c r="J99" s="2">
        <f t="shared" si="4"/>
        <v>120.6375</v>
      </c>
    </row>
    <row r="100" spans="1:10">
      <c r="A100" t="s">
        <v>214</v>
      </c>
      <c r="B100" t="s">
        <v>209</v>
      </c>
      <c r="C100" s="142">
        <v>44825</v>
      </c>
      <c r="D100" t="s">
        <v>196</v>
      </c>
      <c r="E100" t="s">
        <v>63</v>
      </c>
      <c r="F100">
        <v>0.77</v>
      </c>
      <c r="G100">
        <f t="shared" ref="G100:G149" si="5">60*F100</f>
        <v>46.2</v>
      </c>
      <c r="H100" s="2">
        <v>11.25</v>
      </c>
      <c r="I100" s="2">
        <v>0</v>
      </c>
      <c r="J100" s="2">
        <f t="shared" si="4"/>
        <v>8.6624999999999996</v>
      </c>
    </row>
    <row r="101" spans="1:10">
      <c r="A101" t="s">
        <v>207</v>
      </c>
      <c r="B101" t="s">
        <v>209</v>
      </c>
      <c r="C101" s="142">
        <v>44823</v>
      </c>
      <c r="D101" t="s">
        <v>201</v>
      </c>
      <c r="E101" t="s">
        <v>216</v>
      </c>
      <c r="F101">
        <v>6.14</v>
      </c>
      <c r="G101">
        <f t="shared" si="5"/>
        <v>368.4</v>
      </c>
      <c r="H101" s="2">
        <v>11.25</v>
      </c>
      <c r="I101" s="2">
        <v>49.33</v>
      </c>
      <c r="J101" s="2">
        <f t="shared" si="4"/>
        <v>118.405</v>
      </c>
    </row>
    <row r="102" spans="1:10">
      <c r="A102" t="s">
        <v>207</v>
      </c>
      <c r="B102" t="s">
        <v>209</v>
      </c>
      <c r="C102" s="142">
        <v>44822</v>
      </c>
      <c r="D102" t="s">
        <v>200</v>
      </c>
      <c r="E102" t="s">
        <v>218</v>
      </c>
      <c r="F102">
        <v>7.58</v>
      </c>
      <c r="G102">
        <f t="shared" si="5"/>
        <v>454.8</v>
      </c>
      <c r="H102" s="2">
        <v>11.25</v>
      </c>
      <c r="I102" s="2">
        <v>102.87</v>
      </c>
      <c r="J102" s="2">
        <f t="shared" si="4"/>
        <v>188.14500000000001</v>
      </c>
    </row>
    <row r="103" spans="1:10">
      <c r="A103" t="s">
        <v>207</v>
      </c>
      <c r="B103" t="s">
        <v>209</v>
      </c>
      <c r="C103" s="142">
        <v>44821</v>
      </c>
      <c r="D103" t="s">
        <v>199</v>
      </c>
      <c r="E103" t="s">
        <v>216</v>
      </c>
      <c r="F103">
        <v>6.03</v>
      </c>
      <c r="G103">
        <f t="shared" si="5"/>
        <v>361.8</v>
      </c>
      <c r="H103" s="2">
        <v>11.25</v>
      </c>
      <c r="I103" s="2">
        <v>67.03</v>
      </c>
      <c r="J103" s="2">
        <f t="shared" si="4"/>
        <v>134.86750000000001</v>
      </c>
    </row>
    <row r="104" spans="1:10">
      <c r="A104" t="s">
        <v>207</v>
      </c>
      <c r="B104" t="s">
        <v>209</v>
      </c>
      <c r="C104" s="142">
        <v>44820</v>
      </c>
      <c r="D104" t="s">
        <v>206</v>
      </c>
      <c r="E104" t="s">
        <v>216</v>
      </c>
      <c r="F104">
        <v>5.92</v>
      </c>
      <c r="G104">
        <f t="shared" si="5"/>
        <v>355.2</v>
      </c>
      <c r="H104" s="2">
        <v>11.25</v>
      </c>
      <c r="I104" s="2">
        <v>46.17</v>
      </c>
      <c r="J104" s="2">
        <f t="shared" si="4"/>
        <v>112.77</v>
      </c>
    </row>
    <row r="105" spans="1:10">
      <c r="A105" t="s">
        <v>207</v>
      </c>
      <c r="B105" t="s">
        <v>209</v>
      </c>
      <c r="C105" s="142">
        <v>44816</v>
      </c>
      <c r="D105" t="s">
        <v>201</v>
      </c>
      <c r="E105" t="s">
        <v>217</v>
      </c>
      <c r="F105">
        <v>6.11</v>
      </c>
      <c r="G105">
        <f t="shared" si="5"/>
        <v>366.6</v>
      </c>
      <c r="H105" s="2">
        <v>11.25</v>
      </c>
      <c r="I105" s="2">
        <v>26.9</v>
      </c>
      <c r="J105" s="2">
        <f t="shared" si="4"/>
        <v>95.637499999999989</v>
      </c>
    </row>
    <row r="106" spans="1:10">
      <c r="A106" t="s">
        <v>207</v>
      </c>
      <c r="B106" t="s">
        <v>209</v>
      </c>
      <c r="C106" s="142">
        <v>44815</v>
      </c>
      <c r="D106" t="s">
        <v>200</v>
      </c>
      <c r="E106" t="s">
        <v>218</v>
      </c>
      <c r="F106">
        <v>6.06</v>
      </c>
      <c r="G106">
        <f t="shared" si="5"/>
        <v>363.59999999999997</v>
      </c>
      <c r="H106" s="2">
        <v>11.25</v>
      </c>
      <c r="I106" s="2">
        <v>49.33</v>
      </c>
      <c r="J106" s="2">
        <f t="shared" si="4"/>
        <v>117.505</v>
      </c>
    </row>
    <row r="107" spans="1:10">
      <c r="A107" t="s">
        <v>207</v>
      </c>
      <c r="B107" t="s">
        <v>210</v>
      </c>
      <c r="C107" s="142">
        <v>44844</v>
      </c>
      <c r="D107" t="s">
        <v>201</v>
      </c>
      <c r="E107" t="s">
        <v>216</v>
      </c>
      <c r="F107">
        <v>6.24</v>
      </c>
      <c r="G107">
        <f t="shared" si="5"/>
        <v>374.40000000000003</v>
      </c>
      <c r="H107" s="2">
        <v>11.25</v>
      </c>
      <c r="I107" s="2">
        <v>67.930000000000007</v>
      </c>
      <c r="J107" s="2">
        <f t="shared" si="4"/>
        <v>138.13</v>
      </c>
    </row>
    <row r="108" spans="1:10">
      <c r="A108" t="s">
        <v>207</v>
      </c>
      <c r="B108" t="s">
        <v>210</v>
      </c>
      <c r="C108" s="142">
        <v>44843</v>
      </c>
      <c r="D108" t="s">
        <v>200</v>
      </c>
      <c r="E108" t="s">
        <v>218</v>
      </c>
      <c r="F108">
        <v>6.04</v>
      </c>
      <c r="G108">
        <f t="shared" si="5"/>
        <v>362.4</v>
      </c>
      <c r="H108" s="2">
        <v>11.25</v>
      </c>
      <c r="I108" s="2">
        <v>71.95</v>
      </c>
      <c r="J108" s="2">
        <f t="shared" si="4"/>
        <v>139.9</v>
      </c>
    </row>
    <row r="109" spans="1:10">
      <c r="A109" t="s">
        <v>207</v>
      </c>
      <c r="B109" t="s">
        <v>210</v>
      </c>
      <c r="C109" s="142">
        <v>44842</v>
      </c>
      <c r="D109" t="s">
        <v>199</v>
      </c>
      <c r="E109" t="s">
        <v>218</v>
      </c>
      <c r="F109">
        <v>6.15</v>
      </c>
      <c r="G109">
        <f t="shared" si="5"/>
        <v>369</v>
      </c>
      <c r="H109" s="2">
        <v>11.25</v>
      </c>
      <c r="I109" s="2">
        <v>61.21</v>
      </c>
      <c r="J109" s="2">
        <f>((G109/60)*H109 ) + I109</f>
        <v>130.39750000000001</v>
      </c>
    </row>
    <row r="110" spans="1:10">
      <c r="A110" t="s">
        <v>207</v>
      </c>
      <c r="B110" t="s">
        <v>210</v>
      </c>
      <c r="C110" s="142">
        <v>44841</v>
      </c>
      <c r="D110" t="s">
        <v>206</v>
      </c>
      <c r="E110" t="s">
        <v>217</v>
      </c>
      <c r="F110">
        <v>6.43</v>
      </c>
      <c r="G110">
        <f t="shared" si="5"/>
        <v>385.79999999999995</v>
      </c>
      <c r="H110" s="2">
        <v>11.25</v>
      </c>
      <c r="I110" s="2">
        <v>38.36</v>
      </c>
      <c r="J110" s="2">
        <f>((G110/60)*H110 ) + I110</f>
        <v>110.69749999999999</v>
      </c>
    </row>
    <row r="111" spans="1:10">
      <c r="A111" t="s">
        <v>214</v>
      </c>
      <c r="B111" t="s">
        <v>210</v>
      </c>
      <c r="C111" s="142">
        <v>44840</v>
      </c>
      <c r="D111" t="s">
        <v>205</v>
      </c>
      <c r="E111" t="s">
        <v>63</v>
      </c>
      <c r="F111">
        <v>0.67</v>
      </c>
      <c r="G111">
        <f t="shared" si="5"/>
        <v>40.200000000000003</v>
      </c>
      <c r="H111" s="2">
        <v>11.25</v>
      </c>
      <c r="I111" s="2">
        <v>0</v>
      </c>
      <c r="J111" s="2">
        <f>((G111/60)*H111 ) + I111</f>
        <v>7.5375000000000005</v>
      </c>
    </row>
    <row r="112" spans="1:10">
      <c r="A112" t="s">
        <v>207</v>
      </c>
      <c r="B112" t="s">
        <v>210</v>
      </c>
      <c r="C112" s="142">
        <v>44837</v>
      </c>
      <c r="D112" t="s">
        <v>201</v>
      </c>
      <c r="E112" t="s">
        <v>216</v>
      </c>
      <c r="F112">
        <v>6.03</v>
      </c>
      <c r="G112">
        <f t="shared" si="5"/>
        <v>361.8</v>
      </c>
      <c r="H112" s="2">
        <v>11.25</v>
      </c>
      <c r="I112" s="2">
        <v>64.150000000000006</v>
      </c>
      <c r="J112" s="2">
        <f t="shared" si="4"/>
        <v>131.98750000000001</v>
      </c>
    </row>
    <row r="113" spans="1:10">
      <c r="A113" t="s">
        <v>207</v>
      </c>
      <c r="B113" t="s">
        <v>210</v>
      </c>
      <c r="C113" s="142">
        <v>44836</v>
      </c>
      <c r="D113" t="s">
        <v>200</v>
      </c>
      <c r="E113" t="s">
        <v>217</v>
      </c>
      <c r="F113">
        <v>6.14</v>
      </c>
      <c r="G113">
        <f t="shared" si="5"/>
        <v>368.4</v>
      </c>
      <c r="H113" s="2">
        <v>11.25</v>
      </c>
      <c r="I113" s="2">
        <v>56.88</v>
      </c>
      <c r="J113" s="2">
        <f t="shared" si="4"/>
        <v>125.95500000000001</v>
      </c>
    </row>
    <row r="114" spans="1:10">
      <c r="A114" t="s">
        <v>207</v>
      </c>
      <c r="B114" t="s">
        <v>210</v>
      </c>
      <c r="C114" s="142">
        <v>44835</v>
      </c>
      <c r="D114" t="s">
        <v>199</v>
      </c>
      <c r="E114" t="s">
        <v>218</v>
      </c>
      <c r="F114">
        <v>6.41</v>
      </c>
      <c r="G114">
        <f t="shared" si="5"/>
        <v>384.6</v>
      </c>
      <c r="H114" s="2">
        <v>11.25</v>
      </c>
      <c r="I114" s="2">
        <v>94.4</v>
      </c>
      <c r="J114" s="2">
        <f t="shared" si="4"/>
        <v>166.51249999999999</v>
      </c>
    </row>
    <row r="115" spans="1:10">
      <c r="A115" t="s">
        <v>207</v>
      </c>
      <c r="B115" t="s">
        <v>209</v>
      </c>
      <c r="C115" s="142">
        <v>44834</v>
      </c>
      <c r="D115" t="s">
        <v>206</v>
      </c>
      <c r="E115" t="s">
        <v>216</v>
      </c>
      <c r="F115">
        <v>6.1</v>
      </c>
      <c r="G115">
        <f t="shared" si="5"/>
        <v>366</v>
      </c>
      <c r="H115" s="2">
        <v>11.25</v>
      </c>
      <c r="I115" s="2">
        <v>42.31</v>
      </c>
      <c r="J115" s="2">
        <f t="shared" si="4"/>
        <v>110.935</v>
      </c>
    </row>
    <row r="116" spans="1:10">
      <c r="A116" t="s">
        <v>207</v>
      </c>
      <c r="B116" t="s">
        <v>209</v>
      </c>
      <c r="C116" s="142">
        <v>44830</v>
      </c>
      <c r="D116" t="s">
        <v>201</v>
      </c>
      <c r="E116" t="s">
        <v>216</v>
      </c>
      <c r="F116" s="143">
        <v>6.1</v>
      </c>
      <c r="G116">
        <f t="shared" si="5"/>
        <v>366</v>
      </c>
      <c r="H116" s="2">
        <v>11.25</v>
      </c>
      <c r="I116" s="2">
        <v>59.09</v>
      </c>
      <c r="J116" s="2">
        <f t="shared" ref="J116:J149" si="6">((G116/60)*H116 ) + I116</f>
        <v>127.715</v>
      </c>
    </row>
    <row r="117" spans="1:10">
      <c r="A117" t="s">
        <v>207</v>
      </c>
      <c r="B117" t="s">
        <v>210</v>
      </c>
      <c r="C117" s="142">
        <v>44858</v>
      </c>
      <c r="D117" t="s">
        <v>201</v>
      </c>
      <c r="E117" t="s">
        <v>217</v>
      </c>
      <c r="F117" s="143">
        <v>5.68</v>
      </c>
      <c r="G117">
        <f t="shared" si="5"/>
        <v>340.79999999999995</v>
      </c>
      <c r="H117" s="2">
        <v>11.5</v>
      </c>
      <c r="I117" s="2">
        <v>32.72</v>
      </c>
      <c r="J117" s="2">
        <f t="shared" si="6"/>
        <v>98.039999999999992</v>
      </c>
    </row>
    <row r="118" spans="1:10">
      <c r="A118" t="s">
        <v>207</v>
      </c>
      <c r="B118" t="s">
        <v>210</v>
      </c>
      <c r="C118" s="142">
        <v>44857</v>
      </c>
      <c r="D118" t="s">
        <v>200</v>
      </c>
      <c r="E118" t="s">
        <v>216</v>
      </c>
      <c r="F118" s="143">
        <v>5.3</v>
      </c>
      <c r="G118">
        <f t="shared" si="5"/>
        <v>318</v>
      </c>
      <c r="H118" s="2">
        <v>11.5</v>
      </c>
      <c r="I118" s="2">
        <v>57.66</v>
      </c>
      <c r="J118" s="2">
        <f t="shared" si="6"/>
        <v>118.60999999999999</v>
      </c>
    </row>
    <row r="119" spans="1:10">
      <c r="A119" t="s">
        <v>214</v>
      </c>
      <c r="B119" t="s">
        <v>210</v>
      </c>
      <c r="C119" s="142">
        <v>44853</v>
      </c>
      <c r="D119" t="s">
        <v>196</v>
      </c>
      <c r="E119" t="s">
        <v>63</v>
      </c>
      <c r="F119" s="143">
        <v>1.23</v>
      </c>
      <c r="G119">
        <f t="shared" si="5"/>
        <v>73.8</v>
      </c>
      <c r="H119" s="2">
        <v>11.5</v>
      </c>
      <c r="I119" s="2">
        <v>0</v>
      </c>
      <c r="J119" s="2">
        <f t="shared" si="6"/>
        <v>14.145</v>
      </c>
    </row>
    <row r="120" spans="1:10">
      <c r="A120" t="s">
        <v>207</v>
      </c>
      <c r="B120" t="s">
        <v>210</v>
      </c>
      <c r="C120" s="142">
        <v>44851</v>
      </c>
      <c r="D120" t="s">
        <v>201</v>
      </c>
      <c r="E120" t="s">
        <v>217</v>
      </c>
      <c r="F120" s="143">
        <v>5.79</v>
      </c>
      <c r="G120">
        <f t="shared" si="5"/>
        <v>347.4</v>
      </c>
      <c r="H120" s="2">
        <v>11.5</v>
      </c>
      <c r="I120" s="2">
        <v>35.630000000000003</v>
      </c>
      <c r="J120" s="2">
        <f t="shared" si="6"/>
        <v>102.215</v>
      </c>
    </row>
    <row r="121" spans="1:10">
      <c r="A121" t="s">
        <v>207</v>
      </c>
      <c r="B121" t="s">
        <v>210</v>
      </c>
      <c r="C121" s="142">
        <v>44850</v>
      </c>
      <c r="D121" t="s">
        <v>200</v>
      </c>
      <c r="E121" t="s">
        <v>216</v>
      </c>
      <c r="F121" s="143">
        <v>5.64</v>
      </c>
      <c r="G121">
        <f t="shared" si="5"/>
        <v>338.4</v>
      </c>
      <c r="H121" s="2">
        <v>11.5</v>
      </c>
      <c r="I121" s="2">
        <v>71.03</v>
      </c>
      <c r="J121" s="2">
        <f t="shared" si="6"/>
        <v>135.88999999999999</v>
      </c>
    </row>
    <row r="122" spans="1:10">
      <c r="A122" t="s">
        <v>207</v>
      </c>
      <c r="B122" t="s">
        <v>210</v>
      </c>
      <c r="C122" s="142">
        <v>44849</v>
      </c>
      <c r="D122" t="s">
        <v>199</v>
      </c>
      <c r="E122" t="s">
        <v>218</v>
      </c>
      <c r="F122" s="143">
        <v>5.97</v>
      </c>
      <c r="G122">
        <f t="shared" si="5"/>
        <v>358.2</v>
      </c>
      <c r="H122" s="2">
        <v>11.5</v>
      </c>
      <c r="I122" s="2">
        <v>61.32</v>
      </c>
      <c r="J122" s="2">
        <f t="shared" si="6"/>
        <v>129.97499999999999</v>
      </c>
    </row>
    <row r="123" spans="1:10">
      <c r="A123" t="s">
        <v>207</v>
      </c>
      <c r="B123" t="s">
        <v>210</v>
      </c>
      <c r="C123" s="142">
        <v>44848</v>
      </c>
      <c r="D123" t="s">
        <v>206</v>
      </c>
      <c r="E123" t="s">
        <v>217</v>
      </c>
      <c r="F123" s="143">
        <v>6.28</v>
      </c>
      <c r="G123">
        <f t="shared" si="5"/>
        <v>376.8</v>
      </c>
      <c r="H123" s="2">
        <v>11.5</v>
      </c>
      <c r="I123" s="2">
        <v>41.65</v>
      </c>
      <c r="J123" s="2">
        <f t="shared" si="6"/>
        <v>113.87</v>
      </c>
    </row>
    <row r="124" spans="1:10">
      <c r="A124" t="s">
        <v>214</v>
      </c>
      <c r="B124" t="s">
        <v>210</v>
      </c>
      <c r="C124" s="142">
        <v>44848</v>
      </c>
      <c r="D124" t="s">
        <v>206</v>
      </c>
      <c r="E124" t="s">
        <v>63</v>
      </c>
      <c r="F124" s="143">
        <v>0.51</v>
      </c>
      <c r="G124">
        <f t="shared" si="5"/>
        <v>30.6</v>
      </c>
      <c r="H124" s="2">
        <v>11.5</v>
      </c>
      <c r="I124" s="2">
        <v>0</v>
      </c>
      <c r="J124" s="2">
        <f t="shared" si="6"/>
        <v>5.8650000000000002</v>
      </c>
    </row>
    <row r="125" spans="1:10">
      <c r="A125" t="s">
        <v>207</v>
      </c>
      <c r="B125" t="s">
        <v>211</v>
      </c>
      <c r="C125" s="142">
        <v>44872</v>
      </c>
      <c r="D125" t="s">
        <v>201</v>
      </c>
      <c r="E125" t="s">
        <v>217</v>
      </c>
      <c r="F125" s="143">
        <v>6.1</v>
      </c>
      <c r="G125">
        <f t="shared" si="5"/>
        <v>366</v>
      </c>
      <c r="H125" s="2">
        <v>11.5</v>
      </c>
      <c r="I125" s="2">
        <v>42.14</v>
      </c>
      <c r="J125" s="2">
        <f t="shared" si="6"/>
        <v>112.28999999999999</v>
      </c>
    </row>
    <row r="126" spans="1:10">
      <c r="A126" t="s">
        <v>207</v>
      </c>
      <c r="B126" t="s">
        <v>211</v>
      </c>
      <c r="C126" s="142">
        <v>44870</v>
      </c>
      <c r="D126" t="s">
        <v>199</v>
      </c>
      <c r="E126" t="s">
        <v>217</v>
      </c>
      <c r="F126" s="143">
        <v>5.83</v>
      </c>
      <c r="G126">
        <f t="shared" si="5"/>
        <v>349.8</v>
      </c>
      <c r="H126" s="2">
        <v>11.5</v>
      </c>
      <c r="I126" s="2">
        <v>59.49</v>
      </c>
      <c r="J126" s="2">
        <f t="shared" si="6"/>
        <v>126.535</v>
      </c>
    </row>
    <row r="127" spans="1:10">
      <c r="A127" t="s">
        <v>207</v>
      </c>
      <c r="B127" t="s">
        <v>211</v>
      </c>
      <c r="C127" s="142">
        <v>44869</v>
      </c>
      <c r="D127" t="s">
        <v>206</v>
      </c>
      <c r="E127" t="s">
        <v>216</v>
      </c>
      <c r="F127" s="143">
        <v>6.15</v>
      </c>
      <c r="G127">
        <f t="shared" si="5"/>
        <v>369</v>
      </c>
      <c r="H127" s="2">
        <v>11.5</v>
      </c>
      <c r="I127" s="2">
        <v>70.66</v>
      </c>
      <c r="J127" s="2">
        <f t="shared" si="6"/>
        <v>141.38499999999999</v>
      </c>
    </row>
    <row r="128" spans="1:10">
      <c r="A128" t="s">
        <v>207</v>
      </c>
      <c r="B128" t="s">
        <v>210</v>
      </c>
      <c r="C128" s="142">
        <v>44865</v>
      </c>
      <c r="D128" t="s">
        <v>201</v>
      </c>
      <c r="E128" t="s">
        <v>216</v>
      </c>
      <c r="F128" s="143">
        <v>6.05</v>
      </c>
      <c r="G128">
        <f t="shared" si="5"/>
        <v>363</v>
      </c>
      <c r="H128" s="2">
        <v>11.5</v>
      </c>
      <c r="I128" s="2">
        <v>53.99</v>
      </c>
      <c r="J128" s="2">
        <f t="shared" si="6"/>
        <v>123.565</v>
      </c>
    </row>
    <row r="129" spans="1:10">
      <c r="A129" t="s">
        <v>207</v>
      </c>
      <c r="B129" t="s">
        <v>210</v>
      </c>
      <c r="C129" s="142">
        <v>44864</v>
      </c>
      <c r="D129" t="s">
        <v>200</v>
      </c>
      <c r="E129" t="s">
        <v>216</v>
      </c>
      <c r="F129" s="143">
        <v>6.18</v>
      </c>
      <c r="G129">
        <f t="shared" si="5"/>
        <v>370.79999999999995</v>
      </c>
      <c r="H129" s="2">
        <v>11.5</v>
      </c>
      <c r="I129" s="2">
        <v>76.459999999999994</v>
      </c>
      <c r="J129" s="2">
        <f t="shared" si="6"/>
        <v>147.52999999999997</v>
      </c>
    </row>
    <row r="130" spans="1:10">
      <c r="A130" t="s">
        <v>207</v>
      </c>
      <c r="B130" t="s">
        <v>210</v>
      </c>
      <c r="C130" s="142">
        <v>44863</v>
      </c>
      <c r="D130" t="s">
        <v>199</v>
      </c>
      <c r="E130" t="s">
        <v>218</v>
      </c>
      <c r="F130" s="143">
        <v>6.14</v>
      </c>
      <c r="G130">
        <f t="shared" si="5"/>
        <v>368.4</v>
      </c>
      <c r="H130" s="2">
        <v>11.5</v>
      </c>
      <c r="I130" s="2">
        <v>66.7</v>
      </c>
      <c r="J130" s="2">
        <f t="shared" si="6"/>
        <v>137.31</v>
      </c>
    </row>
    <row r="131" spans="1:10">
      <c r="A131" t="s">
        <v>207</v>
      </c>
      <c r="B131" t="s">
        <v>210</v>
      </c>
      <c r="C131" s="142">
        <v>44862</v>
      </c>
      <c r="D131" t="s">
        <v>206</v>
      </c>
      <c r="E131" t="s">
        <v>217</v>
      </c>
      <c r="F131" s="143">
        <v>6</v>
      </c>
      <c r="G131">
        <f t="shared" si="5"/>
        <v>360</v>
      </c>
      <c r="H131" s="2">
        <v>11.5</v>
      </c>
      <c r="I131" s="2">
        <v>52.82</v>
      </c>
      <c r="J131" s="2">
        <f t="shared" si="6"/>
        <v>121.82</v>
      </c>
    </row>
    <row r="132" spans="1:10">
      <c r="A132" t="s">
        <v>207</v>
      </c>
      <c r="B132" t="s">
        <v>211</v>
      </c>
      <c r="C132" s="142">
        <v>44890</v>
      </c>
      <c r="D132" t="s">
        <v>206</v>
      </c>
      <c r="E132" t="s">
        <v>218</v>
      </c>
      <c r="F132" s="143">
        <v>4.8899999999999997</v>
      </c>
      <c r="G132">
        <f t="shared" si="5"/>
        <v>293.39999999999998</v>
      </c>
      <c r="H132" s="2">
        <v>11.5</v>
      </c>
      <c r="I132" s="2">
        <v>69.2</v>
      </c>
      <c r="J132" s="2">
        <f t="shared" si="6"/>
        <v>125.435</v>
      </c>
    </row>
    <row r="133" spans="1:10">
      <c r="A133" t="s">
        <v>207</v>
      </c>
      <c r="B133" t="s">
        <v>211</v>
      </c>
      <c r="C133" s="142">
        <v>44886</v>
      </c>
      <c r="D133" t="s">
        <v>201</v>
      </c>
      <c r="E133" t="s">
        <v>217</v>
      </c>
      <c r="F133" s="143">
        <v>6.29</v>
      </c>
      <c r="G133">
        <f t="shared" si="5"/>
        <v>377.4</v>
      </c>
      <c r="H133" s="2">
        <v>11.5</v>
      </c>
      <c r="I133" s="2">
        <v>44.17</v>
      </c>
      <c r="J133" s="2">
        <f t="shared" si="6"/>
        <v>116.505</v>
      </c>
    </row>
    <row r="134" spans="1:10">
      <c r="A134" t="s">
        <v>214</v>
      </c>
      <c r="B134" t="s">
        <v>211</v>
      </c>
      <c r="C134" s="142">
        <v>44885</v>
      </c>
      <c r="D134" t="s">
        <v>200</v>
      </c>
      <c r="E134" t="s">
        <v>63</v>
      </c>
      <c r="F134" s="143">
        <v>0.47</v>
      </c>
      <c r="G134">
        <f t="shared" si="5"/>
        <v>28.2</v>
      </c>
      <c r="H134" s="2">
        <v>11.5</v>
      </c>
      <c r="I134" s="2">
        <v>0</v>
      </c>
      <c r="J134" s="2">
        <f t="shared" si="6"/>
        <v>5.4049999999999994</v>
      </c>
    </row>
    <row r="135" spans="1:10">
      <c r="A135" t="s">
        <v>207</v>
      </c>
      <c r="B135" t="s">
        <v>211</v>
      </c>
      <c r="C135" s="142">
        <v>44885</v>
      </c>
      <c r="D135" t="s">
        <v>200</v>
      </c>
      <c r="E135" t="s">
        <v>216</v>
      </c>
      <c r="F135" s="143">
        <v>6.48</v>
      </c>
      <c r="G135">
        <f t="shared" si="5"/>
        <v>388.8</v>
      </c>
      <c r="H135" s="2">
        <v>11.5</v>
      </c>
      <c r="I135" s="2">
        <v>85.64</v>
      </c>
      <c r="J135" s="2">
        <f t="shared" si="6"/>
        <v>160.16000000000003</v>
      </c>
    </row>
    <row r="136" spans="1:10">
      <c r="A136" t="s">
        <v>207</v>
      </c>
      <c r="B136" t="s">
        <v>211</v>
      </c>
      <c r="C136" s="142">
        <v>44884</v>
      </c>
      <c r="D136" t="s">
        <v>199</v>
      </c>
      <c r="E136" t="s">
        <v>218</v>
      </c>
      <c r="F136" s="143">
        <v>5.91</v>
      </c>
      <c r="G136">
        <f t="shared" si="5"/>
        <v>354.6</v>
      </c>
      <c r="H136" s="2">
        <v>11.5</v>
      </c>
      <c r="I136" s="2">
        <v>72.75</v>
      </c>
      <c r="J136" s="2">
        <f t="shared" si="6"/>
        <v>140.715</v>
      </c>
    </row>
    <row r="137" spans="1:10">
      <c r="A137" t="s">
        <v>207</v>
      </c>
      <c r="B137" t="s">
        <v>211</v>
      </c>
      <c r="C137" s="142">
        <v>44883</v>
      </c>
      <c r="D137" t="s">
        <v>206</v>
      </c>
      <c r="E137" t="s">
        <v>217</v>
      </c>
      <c r="F137" s="143">
        <v>6.52</v>
      </c>
      <c r="G137">
        <f t="shared" si="5"/>
        <v>391.2</v>
      </c>
      <c r="H137" s="2">
        <v>11.5</v>
      </c>
      <c r="I137" s="2">
        <v>53.16</v>
      </c>
      <c r="J137" s="2">
        <f t="shared" si="6"/>
        <v>128.13999999999999</v>
      </c>
    </row>
    <row r="138" spans="1:10">
      <c r="A138" t="s">
        <v>214</v>
      </c>
      <c r="B138" t="s">
        <v>211</v>
      </c>
      <c r="C138" s="142">
        <v>44881</v>
      </c>
      <c r="D138" t="s">
        <v>196</v>
      </c>
      <c r="E138" t="s">
        <v>63</v>
      </c>
      <c r="F138" s="143">
        <v>0.85</v>
      </c>
      <c r="G138">
        <f t="shared" si="5"/>
        <v>51</v>
      </c>
      <c r="H138" s="2">
        <v>11.5</v>
      </c>
      <c r="I138" s="2">
        <v>0</v>
      </c>
      <c r="J138" s="2">
        <f t="shared" si="6"/>
        <v>9.7750000000000004</v>
      </c>
    </row>
    <row r="139" spans="1:10">
      <c r="A139" t="s">
        <v>207</v>
      </c>
      <c r="B139" t="s">
        <v>211</v>
      </c>
      <c r="C139" s="142">
        <v>44879</v>
      </c>
      <c r="D139" t="s">
        <v>201</v>
      </c>
      <c r="E139" t="s">
        <v>217</v>
      </c>
      <c r="F139" s="143">
        <v>5.99</v>
      </c>
      <c r="G139">
        <f t="shared" si="5"/>
        <v>359.40000000000003</v>
      </c>
      <c r="H139" s="2">
        <v>11.5</v>
      </c>
      <c r="I139" s="2">
        <v>42.21</v>
      </c>
      <c r="J139" s="2">
        <f t="shared" si="6"/>
        <v>111.095</v>
      </c>
    </row>
    <row r="140" spans="1:10">
      <c r="A140" t="s">
        <v>207</v>
      </c>
      <c r="B140" t="s">
        <v>211</v>
      </c>
      <c r="C140" s="142">
        <v>44878</v>
      </c>
      <c r="D140" t="s">
        <v>200</v>
      </c>
      <c r="E140" t="s">
        <v>216</v>
      </c>
      <c r="F140" s="143">
        <v>6.01</v>
      </c>
      <c r="G140">
        <f t="shared" si="5"/>
        <v>360.59999999999997</v>
      </c>
      <c r="H140" s="2">
        <v>11.5</v>
      </c>
      <c r="I140" s="2">
        <v>76.73</v>
      </c>
      <c r="J140" s="2">
        <f t="shared" si="6"/>
        <v>145.845</v>
      </c>
    </row>
    <row r="141" spans="1:10">
      <c r="A141" t="s">
        <v>207</v>
      </c>
      <c r="B141" t="s">
        <v>211</v>
      </c>
      <c r="C141" s="142">
        <v>44877</v>
      </c>
      <c r="D141" t="s">
        <v>199</v>
      </c>
      <c r="E141" t="s">
        <v>218</v>
      </c>
      <c r="F141" s="143">
        <v>6</v>
      </c>
      <c r="G141">
        <f t="shared" si="5"/>
        <v>360</v>
      </c>
      <c r="H141" s="2">
        <v>11.5</v>
      </c>
      <c r="I141" s="2">
        <v>71.42</v>
      </c>
      <c r="J141" s="2">
        <f t="shared" si="6"/>
        <v>140.42000000000002</v>
      </c>
    </row>
    <row r="142" spans="1:10">
      <c r="A142" t="s">
        <v>207</v>
      </c>
      <c r="B142" t="s">
        <v>211</v>
      </c>
      <c r="C142" s="142">
        <v>44876</v>
      </c>
      <c r="D142" t="s">
        <v>206</v>
      </c>
      <c r="E142" t="s">
        <v>217</v>
      </c>
      <c r="F142" s="143">
        <v>6.63</v>
      </c>
      <c r="G142">
        <f t="shared" si="5"/>
        <v>397.8</v>
      </c>
      <c r="H142" s="2">
        <v>11.5</v>
      </c>
      <c r="I142" s="2">
        <v>54.3</v>
      </c>
      <c r="J142" s="2">
        <f t="shared" si="6"/>
        <v>130.54500000000002</v>
      </c>
    </row>
    <row r="143" spans="1:10">
      <c r="A143" t="s">
        <v>207</v>
      </c>
      <c r="B143" t="s">
        <v>212</v>
      </c>
      <c r="C143" s="142">
        <v>44904</v>
      </c>
      <c r="D143" t="s">
        <v>206</v>
      </c>
      <c r="E143" t="s">
        <v>217</v>
      </c>
      <c r="F143" s="143">
        <v>6.51</v>
      </c>
      <c r="G143">
        <f t="shared" si="5"/>
        <v>390.59999999999997</v>
      </c>
      <c r="H143" s="2">
        <v>11.5</v>
      </c>
      <c r="I143" s="2">
        <v>52.07</v>
      </c>
      <c r="J143" s="2">
        <f t="shared" si="6"/>
        <v>126.935</v>
      </c>
    </row>
    <row r="144" spans="1:10">
      <c r="A144" t="s">
        <v>207</v>
      </c>
      <c r="B144" t="s">
        <v>212</v>
      </c>
      <c r="C144" s="142">
        <v>44899</v>
      </c>
      <c r="D144" t="s">
        <v>200</v>
      </c>
      <c r="E144" t="s">
        <v>216</v>
      </c>
      <c r="F144" s="143">
        <v>6</v>
      </c>
      <c r="G144">
        <f t="shared" si="5"/>
        <v>360</v>
      </c>
      <c r="H144" s="2">
        <v>11.5</v>
      </c>
      <c r="I144" s="2">
        <v>70.959999999999994</v>
      </c>
      <c r="J144" s="2">
        <f t="shared" si="6"/>
        <v>139.95999999999998</v>
      </c>
    </row>
    <row r="145" spans="1:10">
      <c r="A145" t="s">
        <v>207</v>
      </c>
      <c r="B145" t="s">
        <v>212</v>
      </c>
      <c r="C145" s="142">
        <v>44898</v>
      </c>
      <c r="D145" t="s">
        <v>199</v>
      </c>
      <c r="E145" t="s">
        <v>218</v>
      </c>
      <c r="F145" s="143">
        <v>5.99</v>
      </c>
      <c r="G145">
        <f t="shared" si="5"/>
        <v>359.40000000000003</v>
      </c>
      <c r="H145" s="2">
        <v>11.5</v>
      </c>
      <c r="I145" s="2">
        <v>71.540000000000006</v>
      </c>
      <c r="J145" s="2">
        <f t="shared" si="6"/>
        <v>140.42500000000001</v>
      </c>
    </row>
    <row r="146" spans="1:10">
      <c r="A146" t="s">
        <v>207</v>
      </c>
      <c r="B146" t="s">
        <v>212</v>
      </c>
      <c r="C146" s="142">
        <v>44897</v>
      </c>
      <c r="D146" t="s">
        <v>206</v>
      </c>
      <c r="E146" t="s">
        <v>217</v>
      </c>
      <c r="F146" s="143">
        <v>6.69</v>
      </c>
      <c r="G146">
        <f t="shared" si="5"/>
        <v>401.40000000000003</v>
      </c>
      <c r="H146" s="2">
        <v>11.5</v>
      </c>
      <c r="I146" s="2">
        <v>54.73</v>
      </c>
      <c r="J146" s="2">
        <f t="shared" si="6"/>
        <v>131.66499999999999</v>
      </c>
    </row>
    <row r="147" spans="1:10">
      <c r="A147" t="s">
        <v>207</v>
      </c>
      <c r="B147" t="s">
        <v>211</v>
      </c>
      <c r="C147" s="142">
        <v>44892</v>
      </c>
      <c r="D147" t="s">
        <v>200</v>
      </c>
      <c r="E147" t="s">
        <v>216</v>
      </c>
      <c r="F147" s="143">
        <v>6.23</v>
      </c>
      <c r="G147">
        <f t="shared" si="5"/>
        <v>373.8</v>
      </c>
      <c r="H147" s="2">
        <v>11.5</v>
      </c>
      <c r="I147" s="2">
        <v>55.69</v>
      </c>
      <c r="J147" s="2">
        <f t="shared" si="6"/>
        <v>127.33500000000001</v>
      </c>
    </row>
    <row r="148" spans="1:10">
      <c r="A148" t="s">
        <v>207</v>
      </c>
      <c r="B148" t="s">
        <v>211</v>
      </c>
      <c r="C148" s="142">
        <v>44891</v>
      </c>
      <c r="D148" t="s">
        <v>199</v>
      </c>
      <c r="E148" t="s">
        <v>218</v>
      </c>
      <c r="F148" s="143">
        <v>6.08</v>
      </c>
      <c r="G148">
        <f t="shared" si="5"/>
        <v>364.8</v>
      </c>
      <c r="H148" s="2">
        <v>11.5</v>
      </c>
      <c r="I148" s="2">
        <v>61.39</v>
      </c>
      <c r="J148" s="2">
        <f t="shared" si="6"/>
        <v>131.31</v>
      </c>
    </row>
    <row r="149" spans="1:10">
      <c r="A149" t="s">
        <v>221</v>
      </c>
      <c r="B149" t="s">
        <v>212</v>
      </c>
      <c r="C149" s="142">
        <v>44905</v>
      </c>
      <c r="D149" t="s">
        <v>199</v>
      </c>
      <c r="E149" t="s">
        <v>222</v>
      </c>
      <c r="F149" s="143">
        <v>6.67</v>
      </c>
      <c r="G149">
        <f t="shared" si="5"/>
        <v>400.2</v>
      </c>
      <c r="H149" s="2">
        <v>14.5</v>
      </c>
      <c r="I149" s="2">
        <v>0</v>
      </c>
      <c r="J149" s="2">
        <f t="shared" si="6"/>
        <v>96.715000000000003</v>
      </c>
    </row>
    <row r="150" spans="1:10">
      <c r="F150" s="143"/>
    </row>
    <row r="151" spans="1:10">
      <c r="F151" s="143"/>
    </row>
    <row r="152" spans="1:10">
      <c r="F152" s="143"/>
    </row>
    <row r="153" spans="1:10">
      <c r="F153" s="143"/>
    </row>
    <row r="154" spans="1:10">
      <c r="F154" s="143"/>
    </row>
    <row r="155" spans="1:10">
      <c r="F155" s="143"/>
    </row>
    <row r="156" spans="1:10">
      <c r="F156" s="143"/>
    </row>
    <row r="157" spans="1:10">
      <c r="F157" s="143"/>
    </row>
    <row r="158" spans="1:10">
      <c r="F158" s="143"/>
    </row>
    <row r="159" spans="1:10">
      <c r="F159" s="143"/>
    </row>
    <row r="160" spans="1:10">
      <c r="F160" s="143"/>
    </row>
    <row r="161" spans="6:6">
      <c r="F161" s="143"/>
    </row>
    <row r="162" spans="6:6">
      <c r="F162" s="143"/>
    </row>
    <row r="163" spans="6:6">
      <c r="F163" s="143"/>
    </row>
    <row r="164" spans="6:6">
      <c r="F164" s="143"/>
    </row>
    <row r="165" spans="6:6">
      <c r="F165" s="143"/>
    </row>
    <row r="166" spans="6:6">
      <c r="F166" s="143"/>
    </row>
    <row r="167" spans="6:6">
      <c r="F167" s="143"/>
    </row>
    <row r="168" spans="6:6">
      <c r="F168" s="143"/>
    </row>
    <row r="169" spans="6:6">
      <c r="F169" s="143"/>
    </row>
    <row r="170" spans="6:6">
      <c r="F170" s="143"/>
    </row>
    <row r="171" spans="6:6">
      <c r="F171" s="143"/>
    </row>
    <row r="172" spans="6:6">
      <c r="F172" s="143"/>
    </row>
    <row r="173" spans="6:6">
      <c r="F173" s="143"/>
    </row>
    <row r="174" spans="6:6">
      <c r="F174" s="143"/>
    </row>
    <row r="175" spans="6:6">
      <c r="F175" s="143"/>
    </row>
    <row r="176" spans="6:6">
      <c r="F176" s="143"/>
    </row>
    <row r="177" spans="6:6">
      <c r="F177" s="143"/>
    </row>
    <row r="178" spans="6:6">
      <c r="F178" s="143"/>
    </row>
    <row r="179" spans="6:6">
      <c r="F179" s="143"/>
    </row>
    <row r="180" spans="6:6">
      <c r="F180" s="143"/>
    </row>
    <row r="181" spans="6:6">
      <c r="F181" s="143"/>
    </row>
    <row r="182" spans="6:6">
      <c r="F182" s="143"/>
    </row>
    <row r="183" spans="6:6">
      <c r="F183" s="143"/>
    </row>
    <row r="184" spans="6:6">
      <c r="F184" s="143"/>
    </row>
    <row r="185" spans="6:6">
      <c r="F185" s="143"/>
    </row>
    <row r="186" spans="6:6">
      <c r="F186" s="143"/>
    </row>
    <row r="187" spans="6:6">
      <c r="F187" s="143"/>
    </row>
    <row r="188" spans="6:6">
      <c r="F188" s="143"/>
    </row>
    <row r="189" spans="6:6">
      <c r="F189" s="143"/>
    </row>
    <row r="190" spans="6:6">
      <c r="F190" s="143"/>
    </row>
    <row r="191" spans="6:6">
      <c r="F191" s="143"/>
    </row>
    <row r="192" spans="6:6">
      <c r="F192" s="143"/>
    </row>
    <row r="193" spans="6:6">
      <c r="F193" s="143"/>
    </row>
    <row r="194" spans="6:6">
      <c r="F194" s="143"/>
    </row>
    <row r="195" spans="6:6">
      <c r="F195" s="143"/>
    </row>
    <row r="196" spans="6:6">
      <c r="F196" s="143"/>
    </row>
    <row r="197" spans="6:6">
      <c r="F197" s="143"/>
    </row>
    <row r="198" spans="6:6">
      <c r="F198" s="143"/>
    </row>
    <row r="199" spans="6:6">
      <c r="F199" s="143"/>
    </row>
    <row r="200" spans="6:6">
      <c r="F200" s="143"/>
    </row>
    <row r="201" spans="6:6">
      <c r="F201" s="143"/>
    </row>
    <row r="202" spans="6:6">
      <c r="F202" s="143"/>
    </row>
    <row r="203" spans="6:6">
      <c r="F203" s="143"/>
    </row>
    <row r="204" spans="6:6">
      <c r="F204" s="143"/>
    </row>
    <row r="205" spans="6:6">
      <c r="F205" s="143"/>
    </row>
    <row r="206" spans="6:6">
      <c r="F206" s="143"/>
    </row>
    <row r="207" spans="6:6">
      <c r="F207" s="143"/>
    </row>
    <row r="208" spans="6:6">
      <c r="F208" s="143"/>
    </row>
    <row r="209" spans="6:6">
      <c r="F209" s="143"/>
    </row>
    <row r="210" spans="6:6">
      <c r="F210" s="143"/>
    </row>
    <row r="211" spans="6:6">
      <c r="F211" s="143"/>
    </row>
    <row r="212" spans="6:6">
      <c r="F212" s="143"/>
    </row>
    <row r="213" spans="6:6">
      <c r="F213" s="143"/>
    </row>
    <row r="214" spans="6:6">
      <c r="F214" s="143"/>
    </row>
    <row r="215" spans="6:6">
      <c r="F215" s="143"/>
    </row>
    <row r="216" spans="6:6">
      <c r="F216" s="143"/>
    </row>
    <row r="217" spans="6:6">
      <c r="F217" s="143"/>
    </row>
    <row r="218" spans="6:6">
      <c r="F218" s="143"/>
    </row>
    <row r="219" spans="6:6">
      <c r="F219" s="143"/>
    </row>
    <row r="220" spans="6:6">
      <c r="F220" s="143"/>
    </row>
    <row r="221" spans="6:6">
      <c r="F221" s="143"/>
    </row>
    <row r="222" spans="6:6">
      <c r="F222" s="143"/>
    </row>
    <row r="223" spans="6:6">
      <c r="F223" s="143"/>
    </row>
    <row r="224" spans="6:6">
      <c r="F224" s="143"/>
    </row>
    <row r="225" spans="6:6">
      <c r="F225" s="143"/>
    </row>
    <row r="226" spans="6:6">
      <c r="F226" s="143"/>
    </row>
    <row r="227" spans="6:6">
      <c r="F227" s="143"/>
    </row>
  </sheetData>
  <phoneticPr fontId="43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2021-22 Rent</vt:lpstr>
      <vt:lpstr>Apt Search</vt:lpstr>
      <vt:lpstr>2022-23 Rent</vt:lpstr>
      <vt:lpstr>General Budget</vt:lpstr>
      <vt:lpstr>Misc.</vt:lpstr>
      <vt:lpstr>Pay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Ryan Jones</dc:creator>
  <cp:lastModifiedBy>Ryan Jones</cp:lastModifiedBy>
  <dcterms:created xsi:type="dcterms:W3CDTF">2021-12-07T16:30:54Z</dcterms:created>
  <dcterms:modified xsi:type="dcterms:W3CDTF">2022-12-22T16:15:44Z</dcterms:modified>
</cp:coreProperties>
</file>