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ce\Dropbox\Client Recommendations\Bruce\Belmont Farm\2020\"/>
    </mc:Choice>
  </mc:AlternateContent>
  <xr:revisionPtr revIDLastSave="0" documentId="8_{6D3703EB-0BDC-4BC2-AF7B-BF1503BCEE5C}" xr6:coauthVersionLast="45" xr6:coauthVersionMax="45" xr10:uidLastSave="{00000000-0000-0000-0000-000000000000}"/>
  <bookViews>
    <workbookView xWindow="-28920" yWindow="-120" windowWidth="29040" windowHeight="16440" firstSheet="1" activeTab="5" xr2:uid="{00000000-000D-0000-FFFF-FFFF00000000}"/>
  </bookViews>
  <sheets>
    <sheet name="Soil Report Y1" sheetId="1" r:id="rId1"/>
    <sheet name="Soil Report  Y2" sheetId="6" r:id="rId2"/>
    <sheet name="Soil Report  Y3" sheetId="5" r:id="rId3"/>
    <sheet name="Soil Report Y4" sheetId="4" r:id="rId4"/>
    <sheet name="Soil ReportY5" sheetId="7" r:id="rId5"/>
    <sheet name="Soil Report YTD" sheetId="2" r:id="rId6"/>
    <sheet name="Sheet3" sheetId="3" r:id="rId7"/>
  </sheets>
  <definedNames>
    <definedName name="_xlnm.Print_Area" localSheetId="1">'Soil Report  Y2'!$A$1:$I$49</definedName>
    <definedName name="_xlnm.Print_Area" localSheetId="2">'Soil Report  Y3'!$A$1:$I$49</definedName>
    <definedName name="_xlnm.Print_Area" localSheetId="0">'Soil Report Y1'!$A$1:$I$49</definedName>
    <definedName name="_xlnm.Print_Area" localSheetId="3">'Soil Report Y4'!$A$1:$I$49</definedName>
    <definedName name="_xlnm.Print_Area" localSheetId="5">'Soil Report YTD'!$A$1:$L$66</definedName>
    <definedName name="_xlnm.Print_Area" localSheetId="4">'Soil ReportY5'!$A$1:$I$49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2" l="1"/>
  <c r="L48" i="2"/>
  <c r="L47" i="2"/>
  <c r="L46" i="2"/>
  <c r="L45" i="2"/>
  <c r="L44" i="2"/>
  <c r="L43" i="2"/>
  <c r="O26" i="1" l="1"/>
  <c r="T52" i="2" l="1"/>
  <c r="C3" i="1" l="1"/>
  <c r="O25" i="6" l="1"/>
  <c r="T45" i="2" l="1"/>
  <c r="T56" i="2"/>
  <c r="T55" i="2"/>
  <c r="T54" i="2"/>
  <c r="T53" i="2"/>
  <c r="T51" i="2"/>
  <c r="T50" i="2"/>
  <c r="T49" i="2"/>
  <c r="T48" i="2"/>
  <c r="T47" i="2"/>
  <c r="T46" i="2"/>
  <c r="T44" i="2"/>
  <c r="T43" i="2"/>
  <c r="E18" i="1"/>
  <c r="E17" i="1"/>
  <c r="O22" i="1"/>
  <c r="E22" i="1" s="1"/>
  <c r="O25" i="1"/>
  <c r="E25" i="1" s="1"/>
  <c r="I45" i="7"/>
  <c r="H45" i="7"/>
  <c r="G45" i="7"/>
  <c r="F45" i="7"/>
  <c r="E45" i="7"/>
  <c r="B35" i="2" s="1"/>
  <c r="I44" i="7"/>
  <c r="H44" i="7"/>
  <c r="G44" i="7"/>
  <c r="F44" i="7"/>
  <c r="E44" i="7"/>
  <c r="B33" i="2" s="1"/>
  <c r="I43" i="7"/>
  <c r="H43" i="7"/>
  <c r="G43" i="7"/>
  <c r="F43" i="7"/>
  <c r="E43" i="7"/>
  <c r="I42" i="7"/>
  <c r="H42" i="7"/>
  <c r="G42" i="7"/>
  <c r="F42" i="7"/>
  <c r="E42" i="7"/>
  <c r="B31" i="2" s="1"/>
  <c r="I41" i="7"/>
  <c r="H41" i="7"/>
  <c r="G41" i="7"/>
  <c r="F41" i="7"/>
  <c r="E41" i="7"/>
  <c r="B30" i="2" s="1"/>
  <c r="I40" i="7"/>
  <c r="H40" i="7"/>
  <c r="G40" i="7"/>
  <c r="F40" i="7"/>
  <c r="E40" i="7"/>
  <c r="B29" i="2" s="1"/>
  <c r="I39" i="7"/>
  <c r="H39" i="7"/>
  <c r="G39" i="7"/>
  <c r="F39" i="7"/>
  <c r="E39" i="7"/>
  <c r="B28" i="2" s="1"/>
  <c r="I38" i="7"/>
  <c r="H38" i="7"/>
  <c r="G38" i="7"/>
  <c r="F38" i="7"/>
  <c r="E38" i="7"/>
  <c r="B27" i="2" s="1"/>
  <c r="I37" i="7"/>
  <c r="H37" i="7"/>
  <c r="G37" i="7"/>
  <c r="F37" i="7"/>
  <c r="E37" i="7"/>
  <c r="I36" i="7"/>
  <c r="H36" i="7"/>
  <c r="G36" i="7"/>
  <c r="F36" i="7"/>
  <c r="E36" i="7"/>
  <c r="B25" i="2" s="1"/>
  <c r="I35" i="7"/>
  <c r="H35" i="7"/>
  <c r="G35" i="7"/>
  <c r="F35" i="7"/>
  <c r="E35" i="7"/>
  <c r="B24" i="2" s="1"/>
  <c r="I34" i="7"/>
  <c r="H34" i="7"/>
  <c r="G34" i="7"/>
  <c r="F34" i="7"/>
  <c r="E34" i="7"/>
  <c r="B23" i="2" s="1"/>
  <c r="I33" i="7"/>
  <c r="H33" i="7"/>
  <c r="G33" i="7"/>
  <c r="F33" i="7"/>
  <c r="E33" i="7"/>
  <c r="B22" i="2" s="1"/>
  <c r="I32" i="7"/>
  <c r="H32" i="7"/>
  <c r="G32" i="7"/>
  <c r="F32" i="7"/>
  <c r="E32" i="7"/>
  <c r="B21" i="2" s="1"/>
  <c r="I31" i="7"/>
  <c r="H31" i="7"/>
  <c r="G31" i="7"/>
  <c r="F31" i="7"/>
  <c r="E31" i="7"/>
  <c r="B20" i="2" s="1"/>
  <c r="I29" i="7"/>
  <c r="H29" i="7"/>
  <c r="G29" i="7"/>
  <c r="F29" i="7"/>
  <c r="E29" i="7"/>
  <c r="S28" i="7"/>
  <c r="I28" i="7" s="1"/>
  <c r="R28" i="7"/>
  <c r="H28" i="7" s="1"/>
  <c r="Q28" i="7"/>
  <c r="G28" i="7" s="1"/>
  <c r="P28" i="7"/>
  <c r="F28" i="7" s="1"/>
  <c r="O28" i="7"/>
  <c r="E28" i="7" s="1"/>
  <c r="I27" i="7"/>
  <c r="H27" i="7"/>
  <c r="G27" i="7"/>
  <c r="F27" i="7"/>
  <c r="E27" i="7"/>
  <c r="I26" i="7"/>
  <c r="H26" i="7"/>
  <c r="G26" i="7"/>
  <c r="F26" i="7"/>
  <c r="E26" i="7"/>
  <c r="S25" i="7"/>
  <c r="I25" i="7" s="1"/>
  <c r="R25" i="7"/>
  <c r="H25" i="7" s="1"/>
  <c r="Q25" i="7"/>
  <c r="G25" i="7" s="1"/>
  <c r="P25" i="7"/>
  <c r="F25" i="7" s="1"/>
  <c r="O25" i="7"/>
  <c r="E25" i="7" s="1"/>
  <c r="I24" i="7"/>
  <c r="H24" i="7"/>
  <c r="G24" i="7"/>
  <c r="F24" i="7"/>
  <c r="E24" i="7"/>
  <c r="I23" i="7"/>
  <c r="H23" i="7"/>
  <c r="G23" i="7"/>
  <c r="F23" i="7"/>
  <c r="E23" i="7"/>
  <c r="S22" i="7"/>
  <c r="I22" i="7" s="1"/>
  <c r="R22" i="7"/>
  <c r="H22" i="7" s="1"/>
  <c r="Q22" i="7"/>
  <c r="G22" i="7" s="1"/>
  <c r="P22" i="7"/>
  <c r="F22" i="7" s="1"/>
  <c r="O22" i="7"/>
  <c r="E22" i="7" s="1"/>
  <c r="I21" i="7"/>
  <c r="H21" i="7"/>
  <c r="G21" i="7"/>
  <c r="F21" i="7"/>
  <c r="E21" i="7"/>
  <c r="I20" i="7"/>
  <c r="H20" i="7"/>
  <c r="G20" i="7"/>
  <c r="F20" i="7"/>
  <c r="E20" i="7"/>
  <c r="S19" i="7"/>
  <c r="I19" i="7" s="1"/>
  <c r="R19" i="7"/>
  <c r="H19" i="7" s="1"/>
  <c r="Q19" i="7"/>
  <c r="G19" i="7" s="1"/>
  <c r="P19" i="7"/>
  <c r="F19" i="7" s="1"/>
  <c r="O19" i="7"/>
  <c r="E19" i="7" s="1"/>
  <c r="I18" i="7"/>
  <c r="H18" i="7"/>
  <c r="G18" i="7"/>
  <c r="F18" i="7"/>
  <c r="E18" i="7"/>
  <c r="B17" i="2" s="1"/>
  <c r="I17" i="7"/>
  <c r="H17" i="7"/>
  <c r="G17" i="7"/>
  <c r="F17" i="7"/>
  <c r="E17" i="7"/>
  <c r="I16" i="7"/>
  <c r="H16" i="7"/>
  <c r="G16" i="7"/>
  <c r="F16" i="7"/>
  <c r="E16" i="7"/>
  <c r="B18" i="2" s="1"/>
  <c r="I15" i="7"/>
  <c r="H15" i="7"/>
  <c r="G15" i="7"/>
  <c r="F15" i="7"/>
  <c r="E15" i="7"/>
  <c r="B16" i="2" s="1"/>
  <c r="I14" i="7"/>
  <c r="H14" i="7"/>
  <c r="G14" i="7"/>
  <c r="F14" i="7"/>
  <c r="E14" i="7"/>
  <c r="B15" i="2" s="1"/>
  <c r="I12" i="7"/>
  <c r="H12" i="7"/>
  <c r="G12" i="7"/>
  <c r="F12" i="7"/>
  <c r="E12" i="7"/>
  <c r="B13" i="2" s="1"/>
  <c r="I11" i="7"/>
  <c r="H11" i="7"/>
  <c r="G11" i="7"/>
  <c r="F11" i="7"/>
  <c r="E11" i="7"/>
  <c r="B12" i="2" s="1"/>
  <c r="I10" i="7"/>
  <c r="H10" i="7"/>
  <c r="G10" i="7"/>
  <c r="F10" i="7"/>
  <c r="E10" i="7"/>
  <c r="B11" i="2" s="1"/>
  <c r="I9" i="7"/>
  <c r="H9" i="7"/>
  <c r="G9" i="7"/>
  <c r="F9" i="7"/>
  <c r="E9" i="7"/>
  <c r="I8" i="7"/>
  <c r="H8" i="7"/>
  <c r="G8" i="7"/>
  <c r="F8" i="7"/>
  <c r="E8" i="7"/>
  <c r="I7" i="7"/>
  <c r="H7" i="7"/>
  <c r="G7" i="7"/>
  <c r="F7" i="7"/>
  <c r="E7" i="7"/>
  <c r="C7" i="7"/>
  <c r="H5" i="7"/>
  <c r="I45" i="6"/>
  <c r="H45" i="6"/>
  <c r="G45" i="6"/>
  <c r="F45" i="6"/>
  <c r="E45" i="6"/>
  <c r="E35" i="2" s="1"/>
  <c r="I44" i="6"/>
  <c r="H44" i="6"/>
  <c r="G44" i="6"/>
  <c r="F44" i="6"/>
  <c r="E44" i="6"/>
  <c r="E33" i="2" s="1"/>
  <c r="I43" i="6"/>
  <c r="H43" i="6"/>
  <c r="G43" i="6"/>
  <c r="F43" i="6"/>
  <c r="E43" i="6"/>
  <c r="E32" i="2" s="1"/>
  <c r="I42" i="6"/>
  <c r="H42" i="6"/>
  <c r="G42" i="6"/>
  <c r="F42" i="6"/>
  <c r="E42" i="6"/>
  <c r="E31" i="2" s="1"/>
  <c r="I41" i="6"/>
  <c r="H41" i="6"/>
  <c r="G41" i="6"/>
  <c r="F41" i="6"/>
  <c r="E41" i="6"/>
  <c r="E30" i="2" s="1"/>
  <c r="I40" i="6"/>
  <c r="H40" i="6"/>
  <c r="G40" i="6"/>
  <c r="F40" i="6"/>
  <c r="E40" i="6"/>
  <c r="E29" i="2" s="1"/>
  <c r="I39" i="6"/>
  <c r="H39" i="6"/>
  <c r="G39" i="6"/>
  <c r="F39" i="6"/>
  <c r="E39" i="6"/>
  <c r="E28" i="2" s="1"/>
  <c r="I38" i="6"/>
  <c r="H38" i="6"/>
  <c r="G38" i="6"/>
  <c r="F38" i="6"/>
  <c r="E38" i="6"/>
  <c r="E27" i="2" s="1"/>
  <c r="I37" i="6"/>
  <c r="H37" i="6"/>
  <c r="G37" i="6"/>
  <c r="F37" i="6"/>
  <c r="E37" i="6"/>
  <c r="E34" i="2" s="1"/>
  <c r="I36" i="6"/>
  <c r="H36" i="6"/>
  <c r="G36" i="6"/>
  <c r="F36" i="6"/>
  <c r="E36" i="6"/>
  <c r="E25" i="2" s="1"/>
  <c r="I35" i="6"/>
  <c r="H35" i="6"/>
  <c r="G35" i="6"/>
  <c r="F35" i="6"/>
  <c r="E35" i="6"/>
  <c r="E24" i="2" s="1"/>
  <c r="I34" i="6"/>
  <c r="H34" i="6"/>
  <c r="G34" i="6"/>
  <c r="F34" i="6"/>
  <c r="E34" i="6"/>
  <c r="E23" i="2" s="1"/>
  <c r="I33" i="6"/>
  <c r="H33" i="6"/>
  <c r="G33" i="6"/>
  <c r="F33" i="6"/>
  <c r="E33" i="6"/>
  <c r="E22" i="2" s="1"/>
  <c r="I32" i="6"/>
  <c r="H32" i="6"/>
  <c r="G32" i="6"/>
  <c r="F32" i="6"/>
  <c r="E32" i="6"/>
  <c r="E21" i="2" s="1"/>
  <c r="I31" i="6"/>
  <c r="H31" i="6"/>
  <c r="G31" i="6"/>
  <c r="F31" i="6"/>
  <c r="E31" i="6"/>
  <c r="E20" i="2" s="1"/>
  <c r="I29" i="6"/>
  <c r="H29" i="6"/>
  <c r="G29" i="6"/>
  <c r="F29" i="6"/>
  <c r="E29" i="6"/>
  <c r="S28" i="6"/>
  <c r="I28" i="6" s="1"/>
  <c r="R28" i="6"/>
  <c r="H28" i="6" s="1"/>
  <c r="Q28" i="6"/>
  <c r="G28" i="6" s="1"/>
  <c r="P28" i="6"/>
  <c r="F28" i="6" s="1"/>
  <c r="O28" i="6"/>
  <c r="E28" i="6" s="1"/>
  <c r="I27" i="6"/>
  <c r="H27" i="6"/>
  <c r="G27" i="6"/>
  <c r="F27" i="6"/>
  <c r="E27" i="6"/>
  <c r="I26" i="6"/>
  <c r="H26" i="6"/>
  <c r="G26" i="6"/>
  <c r="F26" i="6"/>
  <c r="E26" i="6"/>
  <c r="S25" i="6"/>
  <c r="I25" i="6" s="1"/>
  <c r="R25" i="6"/>
  <c r="H25" i="6" s="1"/>
  <c r="Q25" i="6"/>
  <c r="G25" i="6" s="1"/>
  <c r="P25" i="6"/>
  <c r="F25" i="6" s="1"/>
  <c r="E25" i="6"/>
  <c r="I24" i="6"/>
  <c r="H24" i="6"/>
  <c r="G24" i="6"/>
  <c r="F24" i="6"/>
  <c r="E24" i="6"/>
  <c r="I23" i="6"/>
  <c r="H23" i="6"/>
  <c r="G23" i="6"/>
  <c r="F23" i="6"/>
  <c r="E23" i="6"/>
  <c r="S22" i="6"/>
  <c r="I22" i="6" s="1"/>
  <c r="R22" i="6"/>
  <c r="H22" i="6" s="1"/>
  <c r="Q22" i="6"/>
  <c r="G22" i="6" s="1"/>
  <c r="P22" i="6"/>
  <c r="F22" i="6" s="1"/>
  <c r="O22" i="6"/>
  <c r="E22" i="6" s="1"/>
  <c r="I21" i="6"/>
  <c r="H21" i="6"/>
  <c r="G21" i="6"/>
  <c r="F21" i="6"/>
  <c r="E21" i="6"/>
  <c r="I20" i="6"/>
  <c r="H20" i="6"/>
  <c r="G20" i="6"/>
  <c r="F20" i="6"/>
  <c r="E20" i="6"/>
  <c r="S19" i="6"/>
  <c r="I19" i="6" s="1"/>
  <c r="R19" i="6"/>
  <c r="H19" i="6" s="1"/>
  <c r="Q19" i="6"/>
  <c r="G19" i="6" s="1"/>
  <c r="P19" i="6"/>
  <c r="F19" i="6" s="1"/>
  <c r="O19" i="6"/>
  <c r="E19" i="6" s="1"/>
  <c r="I18" i="6"/>
  <c r="H18" i="6"/>
  <c r="G18" i="6"/>
  <c r="F18" i="6"/>
  <c r="E18" i="6"/>
  <c r="I17" i="6"/>
  <c r="H17" i="6"/>
  <c r="G17" i="6"/>
  <c r="F17" i="6"/>
  <c r="E17" i="6"/>
  <c r="I16" i="6"/>
  <c r="H16" i="6"/>
  <c r="G16" i="6"/>
  <c r="F16" i="6"/>
  <c r="E16" i="6"/>
  <c r="E18" i="2" s="1"/>
  <c r="I15" i="6"/>
  <c r="H15" i="6"/>
  <c r="G15" i="6"/>
  <c r="F15" i="6"/>
  <c r="E15" i="6"/>
  <c r="E16" i="2" s="1"/>
  <c r="I14" i="6"/>
  <c r="H14" i="6"/>
  <c r="G14" i="6"/>
  <c r="F14" i="6"/>
  <c r="E14" i="6"/>
  <c r="E15" i="2" s="1"/>
  <c r="I12" i="6"/>
  <c r="H12" i="6"/>
  <c r="G12" i="6"/>
  <c r="F12" i="6"/>
  <c r="E12" i="6"/>
  <c r="E13" i="2" s="1"/>
  <c r="I11" i="6"/>
  <c r="H11" i="6"/>
  <c r="G11" i="6"/>
  <c r="F11" i="6"/>
  <c r="E11" i="6"/>
  <c r="E12" i="2" s="1"/>
  <c r="I10" i="6"/>
  <c r="H10" i="6"/>
  <c r="G10" i="6"/>
  <c r="F10" i="6"/>
  <c r="E10" i="6"/>
  <c r="E11" i="2" s="1"/>
  <c r="I9" i="6"/>
  <c r="H9" i="6"/>
  <c r="G9" i="6"/>
  <c r="F9" i="6"/>
  <c r="E9" i="6"/>
  <c r="I8" i="6"/>
  <c r="H8" i="6"/>
  <c r="G8" i="6"/>
  <c r="F8" i="6"/>
  <c r="E8" i="6"/>
  <c r="I7" i="6"/>
  <c r="H7" i="6"/>
  <c r="G7" i="6"/>
  <c r="F7" i="6"/>
  <c r="E7" i="6"/>
  <c r="C7" i="6"/>
  <c r="H5" i="6"/>
  <c r="I45" i="5"/>
  <c r="H45" i="5"/>
  <c r="G45" i="5"/>
  <c r="F45" i="5"/>
  <c r="E45" i="5"/>
  <c r="D35" i="2" s="1"/>
  <c r="I44" i="5"/>
  <c r="H44" i="5"/>
  <c r="G44" i="5"/>
  <c r="F44" i="5"/>
  <c r="E44" i="5"/>
  <c r="D33" i="2" s="1"/>
  <c r="I43" i="5"/>
  <c r="H43" i="5"/>
  <c r="G43" i="5"/>
  <c r="F43" i="5"/>
  <c r="E43" i="5"/>
  <c r="D32" i="2" s="1"/>
  <c r="I42" i="5"/>
  <c r="H42" i="5"/>
  <c r="G42" i="5"/>
  <c r="F42" i="5"/>
  <c r="E42" i="5"/>
  <c r="D31" i="2" s="1"/>
  <c r="I41" i="5"/>
  <c r="H41" i="5"/>
  <c r="G41" i="5"/>
  <c r="F41" i="5"/>
  <c r="E41" i="5"/>
  <c r="D30" i="2" s="1"/>
  <c r="I40" i="5"/>
  <c r="H40" i="5"/>
  <c r="G40" i="5"/>
  <c r="F40" i="5"/>
  <c r="E40" i="5"/>
  <c r="D29" i="2" s="1"/>
  <c r="I39" i="5"/>
  <c r="H39" i="5"/>
  <c r="G39" i="5"/>
  <c r="F39" i="5"/>
  <c r="E39" i="5"/>
  <c r="D28" i="2" s="1"/>
  <c r="I38" i="5"/>
  <c r="H38" i="5"/>
  <c r="G38" i="5"/>
  <c r="F38" i="5"/>
  <c r="E38" i="5"/>
  <c r="D27" i="2" s="1"/>
  <c r="I37" i="5"/>
  <c r="H37" i="5"/>
  <c r="G37" i="5"/>
  <c r="F37" i="5"/>
  <c r="E37" i="5"/>
  <c r="D34" i="2" s="1"/>
  <c r="I36" i="5"/>
  <c r="H36" i="5"/>
  <c r="G36" i="5"/>
  <c r="F36" i="5"/>
  <c r="E36" i="5"/>
  <c r="D25" i="2" s="1"/>
  <c r="I35" i="5"/>
  <c r="H35" i="5"/>
  <c r="G35" i="5"/>
  <c r="F35" i="5"/>
  <c r="E35" i="5"/>
  <c r="D24" i="2" s="1"/>
  <c r="I34" i="5"/>
  <c r="H34" i="5"/>
  <c r="G34" i="5"/>
  <c r="F34" i="5"/>
  <c r="E34" i="5"/>
  <c r="D23" i="2" s="1"/>
  <c r="I33" i="5"/>
  <c r="H33" i="5"/>
  <c r="G33" i="5"/>
  <c r="F33" i="5"/>
  <c r="E33" i="5"/>
  <c r="D22" i="2" s="1"/>
  <c r="I32" i="5"/>
  <c r="H32" i="5"/>
  <c r="G32" i="5"/>
  <c r="F32" i="5"/>
  <c r="E32" i="5"/>
  <c r="D21" i="2" s="1"/>
  <c r="I31" i="5"/>
  <c r="H31" i="5"/>
  <c r="G31" i="5"/>
  <c r="F31" i="5"/>
  <c r="E31" i="5"/>
  <c r="D20" i="2" s="1"/>
  <c r="I29" i="5"/>
  <c r="H29" i="5"/>
  <c r="G29" i="5"/>
  <c r="F29" i="5"/>
  <c r="E29" i="5"/>
  <c r="S28" i="5"/>
  <c r="I28" i="5" s="1"/>
  <c r="R28" i="5"/>
  <c r="H28" i="5" s="1"/>
  <c r="Q28" i="5"/>
  <c r="G28" i="5" s="1"/>
  <c r="P28" i="5"/>
  <c r="F28" i="5" s="1"/>
  <c r="O28" i="5"/>
  <c r="E28" i="5" s="1"/>
  <c r="I27" i="5"/>
  <c r="H27" i="5"/>
  <c r="G27" i="5"/>
  <c r="F27" i="5"/>
  <c r="E27" i="5"/>
  <c r="I26" i="5"/>
  <c r="H26" i="5"/>
  <c r="G26" i="5"/>
  <c r="F26" i="5"/>
  <c r="E26" i="5"/>
  <c r="S25" i="5"/>
  <c r="I25" i="5" s="1"/>
  <c r="R25" i="5"/>
  <c r="H25" i="5" s="1"/>
  <c r="Q25" i="5"/>
  <c r="G25" i="5" s="1"/>
  <c r="P25" i="5"/>
  <c r="F25" i="5" s="1"/>
  <c r="O25" i="5"/>
  <c r="E25" i="5" s="1"/>
  <c r="I24" i="5"/>
  <c r="H24" i="5"/>
  <c r="G24" i="5"/>
  <c r="F24" i="5"/>
  <c r="E24" i="5"/>
  <c r="I23" i="5"/>
  <c r="H23" i="5"/>
  <c r="G23" i="5"/>
  <c r="F23" i="5"/>
  <c r="E23" i="5"/>
  <c r="S22" i="5"/>
  <c r="I22" i="5" s="1"/>
  <c r="R22" i="5"/>
  <c r="H22" i="5" s="1"/>
  <c r="Q22" i="5"/>
  <c r="G22" i="5" s="1"/>
  <c r="P22" i="5"/>
  <c r="F22" i="5" s="1"/>
  <c r="O22" i="5"/>
  <c r="E22" i="5" s="1"/>
  <c r="I21" i="5"/>
  <c r="H21" i="5"/>
  <c r="G21" i="5"/>
  <c r="F21" i="5"/>
  <c r="E21" i="5"/>
  <c r="I20" i="5"/>
  <c r="H20" i="5"/>
  <c r="G20" i="5"/>
  <c r="F20" i="5"/>
  <c r="E20" i="5"/>
  <c r="S19" i="5"/>
  <c r="I19" i="5" s="1"/>
  <c r="R19" i="5"/>
  <c r="H19" i="5" s="1"/>
  <c r="Q19" i="5"/>
  <c r="G19" i="5" s="1"/>
  <c r="P19" i="5"/>
  <c r="F19" i="5" s="1"/>
  <c r="O19" i="5"/>
  <c r="E19" i="5" s="1"/>
  <c r="I18" i="5"/>
  <c r="H18" i="5"/>
  <c r="G18" i="5"/>
  <c r="F18" i="5"/>
  <c r="E18" i="5"/>
  <c r="I17" i="5"/>
  <c r="H17" i="5"/>
  <c r="G17" i="5"/>
  <c r="F17" i="5"/>
  <c r="E17" i="5"/>
  <c r="I16" i="5"/>
  <c r="H16" i="5"/>
  <c r="G16" i="5"/>
  <c r="F16" i="5"/>
  <c r="E16" i="5"/>
  <c r="D18" i="2" s="1"/>
  <c r="I15" i="5"/>
  <c r="H15" i="5"/>
  <c r="G15" i="5"/>
  <c r="F15" i="5"/>
  <c r="E15" i="5"/>
  <c r="D16" i="2" s="1"/>
  <c r="I14" i="5"/>
  <c r="H14" i="5"/>
  <c r="G14" i="5"/>
  <c r="F14" i="5"/>
  <c r="E14" i="5"/>
  <c r="D15" i="2" s="1"/>
  <c r="I12" i="5"/>
  <c r="H12" i="5"/>
  <c r="G12" i="5"/>
  <c r="F12" i="5"/>
  <c r="E12" i="5"/>
  <c r="D13" i="2" s="1"/>
  <c r="I11" i="5"/>
  <c r="H11" i="5"/>
  <c r="G11" i="5"/>
  <c r="F11" i="5"/>
  <c r="E11" i="5"/>
  <c r="D12" i="2" s="1"/>
  <c r="I10" i="5"/>
  <c r="H10" i="5"/>
  <c r="G10" i="5"/>
  <c r="F10" i="5"/>
  <c r="E10" i="5"/>
  <c r="D11" i="2" s="1"/>
  <c r="I9" i="5"/>
  <c r="H9" i="5"/>
  <c r="G9" i="5"/>
  <c r="F9" i="5"/>
  <c r="E9" i="5"/>
  <c r="I8" i="5"/>
  <c r="H8" i="5"/>
  <c r="G8" i="5"/>
  <c r="F8" i="5"/>
  <c r="E8" i="5"/>
  <c r="I7" i="5"/>
  <c r="H7" i="5"/>
  <c r="G7" i="5"/>
  <c r="F7" i="5"/>
  <c r="E7" i="5"/>
  <c r="C7" i="5"/>
  <c r="H5" i="5"/>
  <c r="I45" i="4"/>
  <c r="H45" i="4"/>
  <c r="G45" i="4"/>
  <c r="F45" i="4"/>
  <c r="E45" i="4"/>
  <c r="C35" i="2" s="1"/>
  <c r="I44" i="4"/>
  <c r="H44" i="4"/>
  <c r="G44" i="4"/>
  <c r="F44" i="4"/>
  <c r="E44" i="4"/>
  <c r="C33" i="2" s="1"/>
  <c r="I43" i="4"/>
  <c r="H43" i="4"/>
  <c r="G43" i="4"/>
  <c r="F43" i="4"/>
  <c r="E43" i="4"/>
  <c r="C32" i="2" s="1"/>
  <c r="I42" i="4"/>
  <c r="H42" i="4"/>
  <c r="G42" i="4"/>
  <c r="F42" i="4"/>
  <c r="E42" i="4"/>
  <c r="C31" i="2" s="1"/>
  <c r="I41" i="4"/>
  <c r="H41" i="4"/>
  <c r="G41" i="4"/>
  <c r="F41" i="4"/>
  <c r="E41" i="4"/>
  <c r="C30" i="2" s="1"/>
  <c r="I40" i="4"/>
  <c r="H40" i="4"/>
  <c r="G40" i="4"/>
  <c r="F40" i="4"/>
  <c r="E40" i="4"/>
  <c r="C29" i="2" s="1"/>
  <c r="I39" i="4"/>
  <c r="H39" i="4"/>
  <c r="G39" i="4"/>
  <c r="F39" i="4"/>
  <c r="E39" i="4"/>
  <c r="C28" i="2" s="1"/>
  <c r="I38" i="4"/>
  <c r="H38" i="4"/>
  <c r="G38" i="4"/>
  <c r="F38" i="4"/>
  <c r="E38" i="4"/>
  <c r="C27" i="2" s="1"/>
  <c r="I37" i="4"/>
  <c r="H37" i="4"/>
  <c r="G37" i="4"/>
  <c r="F37" i="4"/>
  <c r="E37" i="4"/>
  <c r="C34" i="2" s="1"/>
  <c r="I36" i="4"/>
  <c r="H36" i="4"/>
  <c r="G36" i="4"/>
  <c r="F36" i="4"/>
  <c r="E36" i="4"/>
  <c r="C25" i="2" s="1"/>
  <c r="I35" i="4"/>
  <c r="H35" i="4"/>
  <c r="G35" i="4"/>
  <c r="F35" i="4"/>
  <c r="E35" i="4"/>
  <c r="C24" i="2" s="1"/>
  <c r="I34" i="4"/>
  <c r="H34" i="4"/>
  <c r="G34" i="4"/>
  <c r="F34" i="4"/>
  <c r="E34" i="4"/>
  <c r="C23" i="2" s="1"/>
  <c r="I33" i="4"/>
  <c r="H33" i="4"/>
  <c r="G33" i="4"/>
  <c r="F33" i="4"/>
  <c r="E33" i="4"/>
  <c r="C22" i="2" s="1"/>
  <c r="I32" i="4"/>
  <c r="H32" i="4"/>
  <c r="G32" i="4"/>
  <c r="F32" i="4"/>
  <c r="E32" i="4"/>
  <c r="C21" i="2" s="1"/>
  <c r="I31" i="4"/>
  <c r="H31" i="4"/>
  <c r="G31" i="4"/>
  <c r="F31" i="4"/>
  <c r="E31" i="4"/>
  <c r="C20" i="2" s="1"/>
  <c r="I29" i="4"/>
  <c r="H29" i="4"/>
  <c r="G29" i="4"/>
  <c r="F29" i="4"/>
  <c r="E29" i="4"/>
  <c r="S28" i="4"/>
  <c r="I28" i="4" s="1"/>
  <c r="R28" i="4"/>
  <c r="H28" i="4" s="1"/>
  <c r="Q28" i="4"/>
  <c r="G28" i="4" s="1"/>
  <c r="P28" i="4"/>
  <c r="F28" i="4" s="1"/>
  <c r="O28" i="4"/>
  <c r="E28" i="4" s="1"/>
  <c r="I27" i="4"/>
  <c r="H27" i="4"/>
  <c r="G27" i="4"/>
  <c r="F27" i="4"/>
  <c r="E27" i="4"/>
  <c r="I26" i="4"/>
  <c r="H26" i="4"/>
  <c r="G26" i="4"/>
  <c r="F26" i="4"/>
  <c r="E26" i="4"/>
  <c r="S25" i="4"/>
  <c r="I25" i="4" s="1"/>
  <c r="R25" i="4"/>
  <c r="H25" i="4" s="1"/>
  <c r="Q25" i="4"/>
  <c r="G25" i="4" s="1"/>
  <c r="P25" i="4"/>
  <c r="F25" i="4" s="1"/>
  <c r="O25" i="4"/>
  <c r="E25" i="4" s="1"/>
  <c r="I24" i="4"/>
  <c r="H24" i="4"/>
  <c r="G24" i="4"/>
  <c r="F24" i="4"/>
  <c r="E24" i="4"/>
  <c r="I23" i="4"/>
  <c r="H23" i="4"/>
  <c r="G23" i="4"/>
  <c r="F23" i="4"/>
  <c r="E23" i="4"/>
  <c r="S22" i="4"/>
  <c r="I22" i="4" s="1"/>
  <c r="R22" i="4"/>
  <c r="H22" i="4" s="1"/>
  <c r="Q22" i="4"/>
  <c r="G22" i="4" s="1"/>
  <c r="P22" i="4"/>
  <c r="F22" i="4" s="1"/>
  <c r="O22" i="4"/>
  <c r="E22" i="4" s="1"/>
  <c r="I21" i="4"/>
  <c r="H21" i="4"/>
  <c r="G21" i="4"/>
  <c r="F21" i="4"/>
  <c r="E21" i="4"/>
  <c r="I20" i="4"/>
  <c r="H20" i="4"/>
  <c r="G20" i="4"/>
  <c r="F20" i="4"/>
  <c r="E20" i="4"/>
  <c r="S19" i="4"/>
  <c r="I19" i="4" s="1"/>
  <c r="R19" i="4"/>
  <c r="H19" i="4" s="1"/>
  <c r="Q19" i="4"/>
  <c r="G19" i="4" s="1"/>
  <c r="P19" i="4"/>
  <c r="F19" i="4" s="1"/>
  <c r="O19" i="4"/>
  <c r="E19" i="4" s="1"/>
  <c r="I18" i="4"/>
  <c r="H18" i="4"/>
  <c r="G18" i="4"/>
  <c r="F18" i="4"/>
  <c r="E18" i="4"/>
  <c r="I17" i="4"/>
  <c r="H17" i="4"/>
  <c r="G17" i="4"/>
  <c r="F17" i="4"/>
  <c r="E17" i="4"/>
  <c r="I16" i="4"/>
  <c r="H16" i="4"/>
  <c r="G16" i="4"/>
  <c r="F16" i="4"/>
  <c r="E16" i="4"/>
  <c r="C18" i="2" s="1"/>
  <c r="I15" i="4"/>
  <c r="H15" i="4"/>
  <c r="G15" i="4"/>
  <c r="F15" i="4"/>
  <c r="E15" i="4"/>
  <c r="C16" i="2" s="1"/>
  <c r="I14" i="4"/>
  <c r="H14" i="4"/>
  <c r="G14" i="4"/>
  <c r="F14" i="4"/>
  <c r="E14" i="4"/>
  <c r="C15" i="2" s="1"/>
  <c r="I12" i="4"/>
  <c r="H12" i="4"/>
  <c r="G12" i="4"/>
  <c r="F12" i="4"/>
  <c r="E12" i="4"/>
  <c r="C13" i="2" s="1"/>
  <c r="I11" i="4"/>
  <c r="H11" i="4"/>
  <c r="G11" i="4"/>
  <c r="F11" i="4"/>
  <c r="E11" i="4"/>
  <c r="C12" i="2" s="1"/>
  <c r="I10" i="4"/>
  <c r="H10" i="4"/>
  <c r="G10" i="4"/>
  <c r="F10" i="4"/>
  <c r="E10" i="4"/>
  <c r="C11" i="2" s="1"/>
  <c r="I9" i="4"/>
  <c r="H9" i="4"/>
  <c r="G9" i="4"/>
  <c r="F9" i="4"/>
  <c r="E9" i="4"/>
  <c r="I8" i="4"/>
  <c r="H8" i="4"/>
  <c r="G8" i="4"/>
  <c r="F8" i="4"/>
  <c r="E8" i="4"/>
  <c r="I7" i="4"/>
  <c r="H7" i="4"/>
  <c r="G7" i="4"/>
  <c r="F7" i="4"/>
  <c r="E7" i="4"/>
  <c r="C7" i="4"/>
  <c r="H5" i="4"/>
  <c r="I45" i="1"/>
  <c r="H45" i="1"/>
  <c r="G45" i="1"/>
  <c r="F45" i="1"/>
  <c r="E45" i="1"/>
  <c r="F35" i="2" s="1"/>
  <c r="I16" i="1"/>
  <c r="H16" i="1"/>
  <c r="G16" i="1"/>
  <c r="F16" i="1"/>
  <c r="E16" i="1"/>
  <c r="F18" i="2" s="1"/>
  <c r="S19" i="1"/>
  <c r="I19" i="1" s="1"/>
  <c r="R19" i="1"/>
  <c r="H19" i="1" s="1"/>
  <c r="Q19" i="1"/>
  <c r="G19" i="1" s="1"/>
  <c r="P19" i="1"/>
  <c r="F19" i="1" s="1"/>
  <c r="O19" i="1"/>
  <c r="E19" i="1" s="1"/>
  <c r="S28" i="1"/>
  <c r="I28" i="1" s="1"/>
  <c r="R28" i="1"/>
  <c r="H28" i="1" s="1"/>
  <c r="Q28" i="1"/>
  <c r="G28" i="1" s="1"/>
  <c r="P28" i="1"/>
  <c r="F28" i="1" s="1"/>
  <c r="O28" i="1"/>
  <c r="E28" i="1" s="1"/>
  <c r="S25" i="1"/>
  <c r="I25" i="1" s="1"/>
  <c r="R25" i="1"/>
  <c r="H25" i="1" s="1"/>
  <c r="Q25" i="1"/>
  <c r="G25" i="1" s="1"/>
  <c r="P25" i="1"/>
  <c r="F25" i="1" s="1"/>
  <c r="S22" i="1"/>
  <c r="I22" i="1" s="1"/>
  <c r="R22" i="1"/>
  <c r="H22" i="1" s="1"/>
  <c r="Q22" i="1"/>
  <c r="G22" i="1" s="1"/>
  <c r="P22" i="1"/>
  <c r="F22" i="1" s="1"/>
  <c r="I29" i="1"/>
  <c r="H29" i="1"/>
  <c r="G29" i="1"/>
  <c r="F29" i="1"/>
  <c r="E29" i="1"/>
  <c r="I27" i="1"/>
  <c r="H27" i="1"/>
  <c r="G27" i="1"/>
  <c r="F27" i="1"/>
  <c r="E27" i="1"/>
  <c r="I26" i="1"/>
  <c r="H26" i="1"/>
  <c r="G26" i="1"/>
  <c r="F26" i="1"/>
  <c r="E26" i="1"/>
  <c r="I24" i="1"/>
  <c r="H24" i="1"/>
  <c r="G24" i="1"/>
  <c r="F24" i="1"/>
  <c r="E24" i="1"/>
  <c r="I23" i="1"/>
  <c r="H23" i="1"/>
  <c r="G23" i="1"/>
  <c r="F23" i="1"/>
  <c r="E23" i="1"/>
  <c r="I21" i="1"/>
  <c r="H21" i="1"/>
  <c r="G21" i="1"/>
  <c r="F21" i="1"/>
  <c r="E21" i="1"/>
  <c r="I20" i="1"/>
  <c r="H20" i="1"/>
  <c r="G20" i="1"/>
  <c r="F20" i="1"/>
  <c r="E20" i="1"/>
  <c r="I18" i="1"/>
  <c r="H18" i="1"/>
  <c r="G18" i="1"/>
  <c r="F18" i="1"/>
  <c r="I17" i="1"/>
  <c r="H17" i="1"/>
  <c r="G17" i="1"/>
  <c r="F17" i="1"/>
  <c r="I36" i="1"/>
  <c r="H36" i="1"/>
  <c r="G36" i="1"/>
  <c r="F36" i="1"/>
  <c r="E36" i="1"/>
  <c r="F25" i="2" s="1"/>
  <c r="I14" i="1"/>
  <c r="H14" i="1"/>
  <c r="G14" i="1"/>
  <c r="F14" i="1"/>
  <c r="E14" i="1"/>
  <c r="F15" i="2" s="1"/>
  <c r="H5" i="1"/>
  <c r="I15" i="1"/>
  <c r="H15" i="1"/>
  <c r="G15" i="1"/>
  <c r="F15" i="1"/>
  <c r="E15" i="1"/>
  <c r="F16" i="2" s="1"/>
  <c r="C7" i="1"/>
  <c r="I12" i="1"/>
  <c r="H12" i="1"/>
  <c r="G12" i="1"/>
  <c r="F12" i="1"/>
  <c r="E12" i="1"/>
  <c r="F13" i="2" s="1"/>
  <c r="I11" i="1"/>
  <c r="H11" i="1"/>
  <c r="G11" i="1"/>
  <c r="F11" i="1"/>
  <c r="E11" i="1"/>
  <c r="F12" i="2" s="1"/>
  <c r="I10" i="1"/>
  <c r="H10" i="1"/>
  <c r="G10" i="1"/>
  <c r="F10" i="1"/>
  <c r="E10" i="1"/>
  <c r="F11" i="2" s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44" i="1"/>
  <c r="H44" i="1"/>
  <c r="G44" i="1"/>
  <c r="F44" i="1"/>
  <c r="E44" i="1"/>
  <c r="F33" i="2" s="1"/>
  <c r="I43" i="1"/>
  <c r="H43" i="1"/>
  <c r="G43" i="1"/>
  <c r="F43" i="1"/>
  <c r="E43" i="1"/>
  <c r="F32" i="2" s="1"/>
  <c r="I42" i="1"/>
  <c r="H42" i="1"/>
  <c r="G42" i="1"/>
  <c r="F42" i="1"/>
  <c r="E42" i="1"/>
  <c r="F31" i="2" s="1"/>
  <c r="I41" i="1"/>
  <c r="H41" i="1"/>
  <c r="G41" i="1"/>
  <c r="F41" i="1"/>
  <c r="E41" i="1"/>
  <c r="F30" i="2" s="1"/>
  <c r="I40" i="1"/>
  <c r="H40" i="1"/>
  <c r="G40" i="1"/>
  <c r="F40" i="1"/>
  <c r="E40" i="1"/>
  <c r="F29" i="2" s="1"/>
  <c r="I39" i="1"/>
  <c r="H39" i="1"/>
  <c r="G39" i="1"/>
  <c r="F39" i="1"/>
  <c r="E39" i="1"/>
  <c r="F28" i="2" s="1"/>
  <c r="I38" i="1"/>
  <c r="H38" i="1"/>
  <c r="G38" i="1"/>
  <c r="F38" i="1"/>
  <c r="E38" i="1"/>
  <c r="F27" i="2" s="1"/>
  <c r="I37" i="1"/>
  <c r="H37" i="1"/>
  <c r="G37" i="1"/>
  <c r="F37" i="1"/>
  <c r="E37" i="1"/>
  <c r="F34" i="2" s="1"/>
  <c r="I35" i="1"/>
  <c r="H35" i="1"/>
  <c r="G35" i="1"/>
  <c r="F35" i="1"/>
  <c r="E35" i="1"/>
  <c r="F24" i="2" s="1"/>
  <c r="I34" i="1"/>
  <c r="H34" i="1"/>
  <c r="G34" i="1"/>
  <c r="F34" i="1"/>
  <c r="E34" i="1"/>
  <c r="F23" i="2" s="1"/>
  <c r="I33" i="1"/>
  <c r="H33" i="1"/>
  <c r="G33" i="1"/>
  <c r="F33" i="1"/>
  <c r="E33" i="1"/>
  <c r="F22" i="2" s="1"/>
  <c r="I32" i="1"/>
  <c r="H32" i="1"/>
  <c r="G32" i="1"/>
  <c r="F32" i="1"/>
  <c r="E32" i="1"/>
  <c r="F21" i="2" s="1"/>
  <c r="I31" i="1"/>
  <c r="H31" i="1"/>
  <c r="G31" i="1"/>
  <c r="F31" i="1"/>
  <c r="E31" i="1"/>
  <c r="F20" i="2" s="1"/>
  <c r="R29" i="2" l="1"/>
  <c r="J21" i="2"/>
  <c r="S30" i="2"/>
  <c r="K22" i="2"/>
  <c r="S29" i="2"/>
  <c r="K21" i="2"/>
  <c r="T28" i="2"/>
  <c r="L20" i="2"/>
  <c r="R30" i="2"/>
  <c r="J22" i="2"/>
  <c r="R28" i="2"/>
  <c r="J20" i="2"/>
  <c r="T30" i="2"/>
  <c r="L22" i="2"/>
  <c r="S28" i="2"/>
  <c r="K20" i="2"/>
  <c r="T29" i="2"/>
  <c r="L21" i="2"/>
  <c r="S31" i="2"/>
  <c r="K23" i="2"/>
  <c r="R20" i="2"/>
  <c r="S21" i="2"/>
  <c r="T22" i="2"/>
  <c r="R21" i="2"/>
  <c r="S22" i="2"/>
  <c r="S20" i="2"/>
  <c r="T21" i="2"/>
  <c r="S23" i="2"/>
  <c r="T20" i="2"/>
  <c r="R22" i="2"/>
  <c r="P24" i="2"/>
  <c r="P25" i="2"/>
  <c r="P26" i="2"/>
  <c r="O27" i="2"/>
  <c r="N24" i="2"/>
  <c r="N25" i="2"/>
  <c r="N26" i="2"/>
  <c r="O24" i="2"/>
  <c r="O25" i="2"/>
  <c r="O26" i="2"/>
  <c r="O11" i="2"/>
  <c r="O10" i="2"/>
  <c r="O9" i="2"/>
  <c r="N9" i="2"/>
  <c r="P9" i="2"/>
  <c r="O8" i="2"/>
  <c r="P8" i="2"/>
  <c r="N8" i="2"/>
  <c r="P10" i="2"/>
  <c r="N10" i="2"/>
  <c r="O18" i="2"/>
  <c r="O19" i="2"/>
  <c r="N16" i="2"/>
  <c r="N17" i="2"/>
  <c r="P17" i="2"/>
  <c r="O17" i="2"/>
  <c r="N18" i="2"/>
  <c r="P18" i="2"/>
  <c r="O16" i="2"/>
  <c r="P16" i="2"/>
  <c r="E17" i="2"/>
  <c r="F17" i="2"/>
  <c r="D17" i="2"/>
  <c r="C17" i="2"/>
  <c r="L57" i="2"/>
</calcChain>
</file>

<file path=xl/sharedStrings.xml><?xml version="1.0" encoding="utf-8"?>
<sst xmlns="http://schemas.openxmlformats.org/spreadsheetml/2006/main" count="754" uniqueCount="160">
  <si>
    <t>Address:</t>
  </si>
  <si>
    <t>New Zealand</t>
  </si>
  <si>
    <t>Service Representative:</t>
  </si>
  <si>
    <t>Kinsey Agricultural Service</t>
  </si>
  <si>
    <t>Date:</t>
  </si>
  <si>
    <t xml:space="preserve">Account of:  </t>
  </si>
  <si>
    <t>Agriganics Limited</t>
  </si>
  <si>
    <t>Field</t>
  </si>
  <si>
    <t>Sample</t>
  </si>
  <si>
    <t>Lab No.</t>
  </si>
  <si>
    <t>Total Exchange Capacity (M.E.)</t>
  </si>
  <si>
    <t>pH of Soil Sample</t>
  </si>
  <si>
    <t>Organic Matter, Percent</t>
  </si>
  <si>
    <t>NITROGEN:</t>
  </si>
  <si>
    <t>SULFATE - S:</t>
  </si>
  <si>
    <t>p.p.m</t>
  </si>
  <si>
    <t>PHOSPHATES:</t>
  </si>
  <si>
    <t>Desired Value</t>
  </si>
  <si>
    <t>as (P2 O5)</t>
  </si>
  <si>
    <t>lbs / acre</t>
  </si>
  <si>
    <t>Value Found</t>
  </si>
  <si>
    <t>Deficit</t>
  </si>
  <si>
    <t>ANIONS</t>
  </si>
  <si>
    <t>CALCIUM:</t>
  </si>
  <si>
    <t>MAGNESIUM:</t>
  </si>
  <si>
    <t>POTASSIUM:</t>
  </si>
  <si>
    <t>SODIUM:</t>
  </si>
  <si>
    <t>lbs /acre</t>
  </si>
  <si>
    <t>EXCHANGEABLE CATIONS</t>
  </si>
  <si>
    <t>BASE SATURATION PERCENT</t>
  </si>
  <si>
    <t xml:space="preserve">     Potassium (2 to 5%)</t>
  </si>
  <si>
    <t xml:space="preserve">     Sodium (.5 to 3%)</t>
  </si>
  <si>
    <t xml:space="preserve">     Other Bases (Variable)</t>
  </si>
  <si>
    <t>EXCHANGEABLE HYDROGEN (10-15%)</t>
  </si>
  <si>
    <t xml:space="preserve">     Cobalt (p.p.m.)</t>
  </si>
  <si>
    <t xml:space="preserve">     Salinity 1:2 EC (dS/M)</t>
  </si>
  <si>
    <t xml:space="preserve">     Chlorides (p.p.m.)</t>
  </si>
  <si>
    <t xml:space="preserve">     Boron (p.p.m.)</t>
  </si>
  <si>
    <t xml:space="preserve">     Iron (p.p.m.)</t>
  </si>
  <si>
    <t xml:space="preserve">     Manganese (p.p.m.)</t>
  </si>
  <si>
    <t xml:space="preserve">     Copper (p.p.m.)</t>
  </si>
  <si>
    <t xml:space="preserve">     Zinc (p.p.m.)</t>
  </si>
  <si>
    <t>kgs / hectare</t>
  </si>
  <si>
    <r>
      <t xml:space="preserve">PROFESSIONAL SOIL REPORT - </t>
    </r>
    <r>
      <rPr>
        <b/>
        <sz val="20"/>
        <color rgb="FFFF0000"/>
        <rFont val="Calibri"/>
        <family val="2"/>
        <scheme val="minor"/>
      </rPr>
      <t>kgs</t>
    </r>
  </si>
  <si>
    <r>
      <t xml:space="preserve">PROFESSIONAL SOIL REPORT - </t>
    </r>
    <r>
      <rPr>
        <b/>
        <sz val="20"/>
        <color rgb="FFFF0000"/>
        <rFont val="Calibri"/>
        <family val="2"/>
        <scheme val="minor"/>
      </rPr>
      <t>lbs</t>
    </r>
  </si>
  <si>
    <r>
      <t xml:space="preserve">     Magnesium (10 to 20%)      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</rPr>
      <t>}</t>
    </r>
  </si>
  <si>
    <r>
      <t xml:space="preserve">     Calcium (60 to 70%)                </t>
    </r>
    <r>
      <rPr>
        <b/>
        <sz val="12"/>
        <color theme="1"/>
        <rFont val="Calibri"/>
        <family val="2"/>
        <scheme val="minor"/>
      </rPr>
      <t>}80%</t>
    </r>
  </si>
  <si>
    <t>P1 or (Olsen)</t>
  </si>
  <si>
    <t xml:space="preserve">     Molybdenum (p.p.m.)</t>
  </si>
  <si>
    <t>Client:</t>
  </si>
  <si>
    <t>Field:</t>
  </si>
  <si>
    <t>Crop:</t>
  </si>
  <si>
    <t>Year</t>
  </si>
  <si>
    <t>Date</t>
  </si>
  <si>
    <t xml:space="preserve">Before K </t>
  </si>
  <si>
    <t>Before</t>
  </si>
  <si>
    <t>T. E. C.</t>
  </si>
  <si>
    <t>Displacement</t>
  </si>
  <si>
    <t>k</t>
  </si>
  <si>
    <t>pH of Soil</t>
  </si>
  <si>
    <t>Anions</t>
  </si>
  <si>
    <t xml:space="preserve">Nitrogen </t>
  </si>
  <si>
    <t>Derives from organic matter</t>
  </si>
  <si>
    <t>Sulfate - S</t>
  </si>
  <si>
    <t>Phosphates</t>
  </si>
  <si>
    <t>P1 OR OLSEN</t>
  </si>
  <si>
    <t>Base Saturation Percent</t>
  </si>
  <si>
    <t>Desired / Found Value</t>
  </si>
  <si>
    <t>Calcium</t>
  </si>
  <si>
    <t>Magnesium</t>
  </si>
  <si>
    <t>Potassium</t>
  </si>
  <si>
    <t>5% - 7.5%</t>
  </si>
  <si>
    <t>Sodium</t>
  </si>
  <si>
    <t>.5% - 2%</t>
  </si>
  <si>
    <t>Other bases</t>
  </si>
  <si>
    <t>3% - 5%</t>
  </si>
  <si>
    <t>Ex - Hydrogen</t>
  </si>
  <si>
    <t>7% - 10%</t>
  </si>
  <si>
    <t>Traces</t>
  </si>
  <si>
    <t>E C  dS/M</t>
  </si>
  <si>
    <t>Chlorides p.p.m.</t>
  </si>
  <si>
    <t>120 to 249</t>
  </si>
  <si>
    <t>Boron p.p.m.</t>
  </si>
  <si>
    <t>Iron p.p.m</t>
  </si>
  <si>
    <t>200 - 300</t>
  </si>
  <si>
    <t>Manganese p.p.m.</t>
  </si>
  <si>
    <t>100 - 200</t>
  </si>
  <si>
    <t>Copper p.p.m.</t>
  </si>
  <si>
    <t>Zinc p.p.m.</t>
  </si>
  <si>
    <t>10 - 19.5</t>
  </si>
  <si>
    <t>Cobalt p.p.m.</t>
  </si>
  <si>
    <t>1-2</t>
  </si>
  <si>
    <t>Molybdenum p.p.m</t>
  </si>
  <si>
    <t>SOIL AMENDMENTS FOR THE YEAR</t>
  </si>
  <si>
    <t>Dolomite Kg/ha</t>
  </si>
  <si>
    <t>Lime Kg/ha</t>
  </si>
  <si>
    <t>Boron Granubor 15% Kg/ha</t>
  </si>
  <si>
    <t>Copper Sulfate 25% Kg/ha</t>
  </si>
  <si>
    <t>Zinc Sulfate 36% Kg/ha</t>
  </si>
  <si>
    <t>90 Sulfur 90%  Kg/ha</t>
  </si>
  <si>
    <t>Molybdenum 40% Kg/ha</t>
  </si>
  <si>
    <t>Bruce Hore - AgriGanics</t>
  </si>
  <si>
    <t>Ph:  03-318 0133          Mobile:  027 576 0303</t>
  </si>
  <si>
    <t>All soil testing is done by PERRY AGRICULTURAL LABORATORY,INC.</t>
  </si>
  <si>
    <t xml:space="preserve">Desired Value        </t>
  </si>
  <si>
    <t>Y1</t>
  </si>
  <si>
    <t>Y2</t>
  </si>
  <si>
    <t>Y3</t>
  </si>
  <si>
    <t>Y4</t>
  </si>
  <si>
    <t>Y5</t>
  </si>
  <si>
    <t>50ppm</t>
  </si>
  <si>
    <t>Current Year</t>
  </si>
  <si>
    <t>Desired from pH of 7.6 or higher 224kg/ha</t>
  </si>
  <si>
    <t>Kieserite 16% kg/ha</t>
  </si>
  <si>
    <t>18-20-0 DAP Kg/ha</t>
  </si>
  <si>
    <t>Manganese Sulphate 28% Kg/ha</t>
  </si>
  <si>
    <t>840kg/ha</t>
  </si>
  <si>
    <t>Cost of Product</t>
  </si>
  <si>
    <t>Cost</t>
  </si>
  <si>
    <t>Cost per ha.</t>
  </si>
  <si>
    <t>Soil Amendments to be applied in this order.</t>
  </si>
  <si>
    <t>per kg</t>
  </si>
  <si>
    <t>Notes:</t>
  </si>
  <si>
    <t>Year 1</t>
  </si>
  <si>
    <t>Year 2</t>
  </si>
  <si>
    <t>Year 3</t>
  </si>
  <si>
    <t>Year 4</t>
  </si>
  <si>
    <t>Year 5</t>
  </si>
  <si>
    <t>Fert History</t>
  </si>
  <si>
    <t>Full Circle Nutrition</t>
  </si>
  <si>
    <t>Mag 2000</t>
  </si>
  <si>
    <t>Dolomite</t>
  </si>
  <si>
    <t>Lime</t>
  </si>
  <si>
    <t>Ca</t>
  </si>
  <si>
    <t>Mg</t>
  </si>
  <si>
    <t>K</t>
  </si>
  <si>
    <t>Na</t>
  </si>
  <si>
    <t>1. Apply the amendments in the above order. When you have spent your budget STOP.</t>
  </si>
  <si>
    <t>6.04.16</t>
  </si>
  <si>
    <t>Mag 2000 27%</t>
  </si>
  <si>
    <t>Cobalt 20% Kg/ha</t>
  </si>
  <si>
    <t>29.08.17</t>
  </si>
  <si>
    <t>2. If you haven't applied ant Se you need to apply some.</t>
  </si>
  <si>
    <t>09.05.18</t>
  </si>
  <si>
    <t>Oz Mag 523</t>
  </si>
  <si>
    <t>02.05.19</t>
  </si>
  <si>
    <t>2/05/2019</t>
  </si>
  <si>
    <t>BELMONT</t>
  </si>
  <si>
    <t>36583</t>
  </si>
  <si>
    <t>D0019</t>
  </si>
  <si>
    <t>F</t>
  </si>
  <si>
    <t>27/12/2019</t>
  </si>
  <si>
    <t>BELMONT_FARM</t>
  </si>
  <si>
    <t>41854</t>
  </si>
  <si>
    <t>E0009</t>
  </si>
  <si>
    <t>14041</t>
  </si>
  <si>
    <t>Carrot Seed</t>
  </si>
  <si>
    <t>27.12.19</t>
  </si>
  <si>
    <t>Potassium Chloride 0-0 50</t>
  </si>
  <si>
    <t>Mr Farmer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</si>
</sst>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_ ;[Red]\-0\ "/>
    <numFmt numFmtId="166" formatCode="&quot;$&quot;#,##0.00"/>
    <numFmt numFmtId="167" formatCode="#,##0.00;[Red]#,##0.00"/>
    <numFmt numFmtId="168" formatCode="d/mm/yy;@"/>
    <numFmt numFmtId="169" formatCode="_-&quot;$&quot;* #,##0.000_-;\-&quot;$&quot;* #,##0.000_-;_-&quot;$&quot;* &quot;-&quot;??_-;_-@_-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Gisha"/>
      <family val="2"/>
    </font>
    <font>
      <sz val="10"/>
      <name val="Gisha"/>
      <family val="2"/>
    </font>
    <font>
      <sz val="11"/>
      <name val="Constantia"/>
      <family val="1"/>
    </font>
    <font>
      <sz val="10"/>
      <color indexed="10"/>
      <name val="Gisha"/>
      <family val="2"/>
    </font>
    <font>
      <sz val="12"/>
      <name val="Arial"/>
      <family val="2"/>
    </font>
    <font>
      <b/>
      <sz val="10"/>
      <name val="Gisha"/>
      <family val="2"/>
    </font>
    <font>
      <b/>
      <sz val="10"/>
      <color indexed="8"/>
      <name val="Gisha"/>
      <family val="2"/>
    </font>
    <font>
      <b/>
      <sz val="10"/>
      <color theme="9" tint="-0.249977111117893"/>
      <name val="Gisha"/>
      <family val="2"/>
    </font>
    <font>
      <sz val="10"/>
      <color theme="9" tint="-0.249977111117893"/>
      <name val="Gisha"/>
      <family val="2"/>
    </font>
    <font>
      <sz val="10"/>
      <color rgb="FF0070C0"/>
      <name val="Gisha"/>
      <family val="2"/>
    </font>
    <font>
      <sz val="10"/>
      <color rgb="FFFF0000"/>
      <name val="Gisha"/>
      <family val="2"/>
    </font>
    <font>
      <sz val="10"/>
      <color indexed="12"/>
      <name val="Gisha"/>
      <family val="2"/>
    </font>
    <font>
      <sz val="10"/>
      <color rgb="FF00B050"/>
      <name val="Gisha"/>
      <family val="2"/>
    </font>
    <font>
      <sz val="10"/>
      <color rgb="FFC00000"/>
      <name val="Gisha"/>
      <family val="2"/>
    </font>
    <font>
      <sz val="10"/>
      <color indexed="53"/>
      <name val="Gisha"/>
      <family val="2"/>
    </font>
    <font>
      <sz val="10"/>
      <color theme="1"/>
      <name val="Gisha"/>
      <family val="2"/>
    </font>
    <font>
      <b/>
      <sz val="10"/>
      <color rgb="FF00B050"/>
      <name val="Gisha"/>
      <family val="2"/>
    </font>
    <font>
      <b/>
      <sz val="10"/>
      <color theme="9" tint="-0.499984740745262"/>
      <name val="Gisha"/>
      <family val="2"/>
    </font>
    <font>
      <b/>
      <sz val="11"/>
      <color theme="9" tint="-0.249977111117893"/>
      <name val="Gisha"/>
      <family val="2"/>
    </font>
    <font>
      <sz val="11"/>
      <color theme="9" tint="-0.249977111117893"/>
      <name val="Gisha"/>
      <family val="2"/>
    </font>
    <font>
      <b/>
      <sz val="8"/>
      <color theme="9" tint="-0.249977111117893"/>
      <name val="Gisha"/>
      <family val="2"/>
    </font>
    <font>
      <b/>
      <sz val="7"/>
      <color theme="9" tint="-0.249977111117893"/>
      <name val="Gisha"/>
      <family val="2"/>
    </font>
    <font>
      <sz val="10"/>
      <color rgb="FFFF0000"/>
      <name val="Arial"/>
      <family val="2"/>
    </font>
    <font>
      <b/>
      <sz val="8"/>
      <name val="Gisha"/>
      <family val="2"/>
    </font>
    <font>
      <sz val="8"/>
      <color rgb="FF00B050"/>
      <name val="Gisha"/>
      <family val="2"/>
    </font>
    <font>
      <sz val="9"/>
      <color theme="1"/>
      <name val="Gisha"/>
      <family val="2"/>
    </font>
    <font>
      <sz val="11"/>
      <color theme="1"/>
      <name val="Gisha"/>
      <family val="2"/>
    </font>
    <font>
      <b/>
      <sz val="10"/>
      <color theme="6" tint="-0.249977111117893"/>
      <name val="Gisha"/>
      <family val="2"/>
    </font>
    <font>
      <sz val="10"/>
      <color theme="6" tint="-0.249977111117893"/>
      <name val="Gisha"/>
      <family val="2"/>
    </font>
    <font>
      <b/>
      <sz val="10"/>
      <color rgb="FF663300"/>
      <name val="Gisha"/>
      <family val="2"/>
    </font>
    <font>
      <sz val="8"/>
      <name val="Gish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9" fillId="0" borderId="0"/>
    <xf numFmtId="164" fontId="9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237">
    <xf numFmtId="0" fontId="0" fillId="0" borderId="0" xfId="0"/>
    <xf numFmtId="0" fontId="2" fillId="0" borderId="4" xfId="0" applyFont="1" applyBorder="1" applyProtection="1"/>
    <xf numFmtId="0" fontId="0" fillId="0" borderId="2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/>
    <xf numFmtId="0" fontId="0" fillId="0" borderId="0" xfId="0" applyBorder="1" applyProtection="1"/>
    <xf numFmtId="0" fontId="0" fillId="0" borderId="1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1" fillId="0" borderId="9" xfId="0" applyFont="1" applyBorder="1" applyProtection="1"/>
    <xf numFmtId="0" fontId="0" fillId="0" borderId="10" xfId="0" applyBorder="1" applyProtection="1"/>
    <xf numFmtId="0" fontId="1" fillId="0" borderId="7" xfId="0" applyFont="1" applyBorder="1" applyProtection="1"/>
    <xf numFmtId="0" fontId="0" fillId="0" borderId="7" xfId="0" applyBorder="1" applyProtection="1"/>
    <xf numFmtId="0" fontId="0" fillId="0" borderId="8" xfId="0" applyBorder="1" applyProtection="1"/>
    <xf numFmtId="165" fontId="0" fillId="0" borderId="13" xfId="0" applyNumberFormat="1" applyBorder="1" applyProtection="1"/>
    <xf numFmtId="0" fontId="1" fillId="0" borderId="6" xfId="0" applyFont="1" applyFill="1" applyBorder="1" applyProtection="1"/>
    <xf numFmtId="0" fontId="0" fillId="0" borderId="3" xfId="0" applyFill="1" applyBorder="1" applyProtection="1"/>
    <xf numFmtId="0" fontId="0" fillId="0" borderId="7" xfId="0" applyFill="1" applyBorder="1" applyProtection="1"/>
    <xf numFmtId="0" fontId="0" fillId="0" borderId="4" xfId="0" applyFill="1" applyBorder="1" applyProtection="1"/>
    <xf numFmtId="0" fontId="1" fillId="0" borderId="7" xfId="0" applyFont="1" applyFill="1" applyBorder="1" applyProtection="1"/>
    <xf numFmtId="0" fontId="1" fillId="0" borderId="8" xfId="0" applyFont="1" applyBorder="1" applyProtection="1"/>
    <xf numFmtId="0" fontId="2" fillId="0" borderId="7" xfId="0" applyFont="1" applyFill="1" applyBorder="1" applyProtection="1"/>
    <xf numFmtId="0" fontId="1" fillId="0" borderId="8" xfId="0" applyFont="1" applyFill="1" applyBorder="1" applyProtection="1"/>
    <xf numFmtId="0" fontId="2" fillId="0" borderId="6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0" fillId="0" borderId="1" xfId="0" applyBorder="1" applyProtection="1">
      <protection locked="0"/>
    </xf>
    <xf numFmtId="2" fontId="0" fillId="0" borderId="2" xfId="0" applyNumberFormat="1" applyBorder="1" applyProtection="1">
      <protection locked="0"/>
    </xf>
    <xf numFmtId="0" fontId="0" fillId="0" borderId="8" xfId="0" applyBorder="1" applyProtection="1"/>
    <xf numFmtId="0" fontId="0" fillId="0" borderId="5" xfId="0" applyBorder="1" applyProtection="1"/>
    <xf numFmtId="2" fontId="0" fillId="0" borderId="11" xfId="0" applyNumberFormat="1" applyBorder="1" applyProtection="1">
      <protection locked="0"/>
    </xf>
    <xf numFmtId="2" fontId="0" fillId="0" borderId="12" xfId="0" applyNumberFormat="1" applyBorder="1" applyProtection="1">
      <protection locked="0"/>
    </xf>
    <xf numFmtId="0" fontId="1" fillId="0" borderId="9" xfId="0" applyFont="1" applyFill="1" applyBorder="1" applyProtection="1"/>
    <xf numFmtId="2" fontId="0" fillId="0" borderId="13" xfId="0" applyNumberFormat="1" applyBorder="1" applyProtection="1">
      <protection locked="0"/>
    </xf>
    <xf numFmtId="0" fontId="0" fillId="0" borderId="9" xfId="0" applyBorder="1" applyAlignment="1" applyProtection="1"/>
    <xf numFmtId="2" fontId="0" fillId="0" borderId="11" xfId="0" applyNumberFormat="1" applyBorder="1" applyProtection="1"/>
    <xf numFmtId="0" fontId="0" fillId="0" borderId="10" xfId="0" applyBorder="1" applyAlignment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2" fontId="0" fillId="0" borderId="2" xfId="0" applyNumberFormat="1" applyBorder="1" applyAlignment="1" applyProtection="1">
      <alignment horizontal="center"/>
      <protection locked="0"/>
    </xf>
    <xf numFmtId="9" fontId="5" fillId="0" borderId="4" xfId="0" applyNumberFormat="1" applyFont="1" applyBorder="1" applyAlignment="1" applyProtection="1">
      <alignment horizontal="right"/>
    </xf>
    <xf numFmtId="0" fontId="0" fillId="0" borderId="5" xfId="0" applyBorder="1" applyProtection="1"/>
    <xf numFmtId="0" fontId="7" fillId="0" borderId="2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1" fillId="0" borderId="4" xfId="0" applyFont="1" applyBorder="1" applyProtection="1"/>
    <xf numFmtId="0" fontId="1" fillId="0" borderId="3" xfId="0" applyFont="1" applyFill="1" applyBorder="1" applyProtection="1"/>
    <xf numFmtId="0" fontId="1" fillId="0" borderId="4" xfId="0" applyFont="1" applyFill="1" applyBorder="1" applyProtection="1"/>
    <xf numFmtId="0" fontId="1" fillId="0" borderId="5" xfId="0" applyFont="1" applyBorder="1" applyProtection="1"/>
    <xf numFmtId="0" fontId="1" fillId="0" borderId="5" xfId="0" applyFont="1" applyFill="1" applyBorder="1" applyProtection="1"/>
    <xf numFmtId="0" fontId="0" fillId="0" borderId="8" xfId="0" applyBorder="1" applyProtection="1"/>
    <xf numFmtId="0" fontId="0" fillId="0" borderId="5" xfId="0" applyBorder="1" applyProtection="1"/>
    <xf numFmtId="0" fontId="9" fillId="0" borderId="0" xfId="1"/>
    <xf numFmtId="0" fontId="11" fillId="0" borderId="0" xfId="1" applyFont="1"/>
    <xf numFmtId="0" fontId="12" fillId="0" borderId="0" xfId="1" applyFont="1"/>
    <xf numFmtId="0" fontId="11" fillId="0" borderId="14" xfId="1" applyFont="1" applyBorder="1"/>
    <xf numFmtId="0" fontId="11" fillId="0" borderId="10" xfId="1" applyFont="1" applyBorder="1"/>
    <xf numFmtId="0" fontId="11" fillId="0" borderId="0" xfId="1" applyFont="1" applyBorder="1"/>
    <xf numFmtId="0" fontId="13" fillId="0" borderId="0" xfId="1" applyFont="1" applyBorder="1" applyAlignment="1">
      <alignment horizontal="center"/>
    </xf>
    <xf numFmtId="0" fontId="14" fillId="0" borderId="0" xfId="1" applyFont="1"/>
    <xf numFmtId="0" fontId="15" fillId="0" borderId="0" xfId="1" applyFont="1"/>
    <xf numFmtId="0" fontId="16" fillId="0" borderId="0" xfId="1" applyFont="1"/>
    <xf numFmtId="0" fontId="15" fillId="0" borderId="0" xfId="1" applyFont="1" applyAlignment="1"/>
    <xf numFmtId="0" fontId="17" fillId="0" borderId="2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9" xfId="1" applyNumberFormat="1" applyFont="1" applyBorder="1" applyAlignment="1">
      <alignment horizontal="center"/>
    </xf>
    <xf numFmtId="0" fontId="11" fillId="0" borderId="9" xfId="1" applyFont="1" applyBorder="1"/>
    <xf numFmtId="2" fontId="11" fillId="0" borderId="2" xfId="1" applyNumberFormat="1" applyFont="1" applyBorder="1" applyAlignment="1">
      <alignment horizontal="center"/>
    </xf>
    <xf numFmtId="0" fontId="15" fillId="0" borderId="0" xfId="1" applyFont="1" applyBorder="1"/>
    <xf numFmtId="1" fontId="11" fillId="0" borderId="2" xfId="0" applyNumberFormat="1" applyFont="1" applyBorder="1" applyAlignment="1">
      <alignment horizontal="center"/>
    </xf>
    <xf numFmtId="0" fontId="21" fillId="0" borderId="14" xfId="1" applyFont="1" applyBorder="1" applyAlignment="1">
      <alignment horizontal="center"/>
    </xf>
    <xf numFmtId="0" fontId="11" fillId="0" borderId="14" xfId="1" applyFont="1" applyBorder="1" applyAlignment="1">
      <alignment horizontal="center"/>
    </xf>
    <xf numFmtId="0" fontId="11" fillId="0" borderId="14" xfId="1" applyFont="1" applyBorder="1" applyAlignment="1"/>
    <xf numFmtId="0" fontId="11" fillId="0" borderId="14" xfId="1" applyNumberFormat="1" applyFont="1" applyBorder="1" applyAlignment="1">
      <alignment horizontal="center"/>
    </xf>
    <xf numFmtId="166" fontId="11" fillId="0" borderId="0" xfId="1" applyNumberFormat="1" applyFont="1" applyBorder="1"/>
    <xf numFmtId="0" fontId="11" fillId="0" borderId="14" xfId="1" applyNumberFormat="1" applyFont="1" applyBorder="1" applyAlignment="1">
      <alignment horizontal="center" shrinkToFit="1"/>
    </xf>
    <xf numFmtId="0" fontId="11" fillId="0" borderId="2" xfId="0" applyFont="1" applyBorder="1" applyAlignment="1">
      <alignment horizontal="center"/>
    </xf>
    <xf numFmtId="166" fontId="21" fillId="0" borderId="14" xfId="1" applyNumberFormat="1" applyFont="1" applyBorder="1" applyAlignment="1">
      <alignment horizontal="center" shrinkToFit="1"/>
    </xf>
    <xf numFmtId="166" fontId="15" fillId="0" borderId="0" xfId="1" applyNumberFormat="1" applyFont="1" applyBorder="1"/>
    <xf numFmtId="0" fontId="11" fillId="0" borderId="0" xfId="0" applyFont="1"/>
    <xf numFmtId="4" fontId="11" fillId="0" borderId="2" xfId="0" applyNumberFormat="1" applyFont="1" applyBorder="1" applyAlignment="1">
      <alignment horizontal="center"/>
    </xf>
    <xf numFmtId="9" fontId="15" fillId="0" borderId="10" xfId="1" applyNumberFormat="1" applyFont="1" applyBorder="1" applyAlignment="1">
      <alignment horizontal="left"/>
    </xf>
    <xf numFmtId="0" fontId="15" fillId="0" borderId="10" xfId="1" applyFont="1" applyBorder="1" applyAlignment="1">
      <alignment horizontal="left"/>
    </xf>
    <xf numFmtId="0" fontId="27" fillId="0" borderId="0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0" fillId="0" borderId="0" xfId="1" applyFont="1" applyBorder="1" applyAlignment="1">
      <alignment horizontal="right"/>
    </xf>
    <xf numFmtId="0" fontId="28" fillId="0" borderId="0" xfId="1" applyFont="1" applyBorder="1" applyAlignment="1">
      <alignment horizontal="center"/>
    </xf>
    <xf numFmtId="2" fontId="29" fillId="0" borderId="0" xfId="1" applyNumberFormat="1" applyFont="1" applyBorder="1" applyAlignment="1">
      <alignment horizontal="center"/>
    </xf>
    <xf numFmtId="0" fontId="8" fillId="0" borderId="0" xfId="0" applyFont="1"/>
    <xf numFmtId="1" fontId="11" fillId="0" borderId="9" xfId="1" applyNumberFormat="1" applyFont="1" applyBorder="1" applyAlignment="1">
      <alignment horizontal="center"/>
    </xf>
    <xf numFmtId="0" fontId="10" fillId="0" borderId="0" xfId="1" applyFont="1" applyBorder="1"/>
    <xf numFmtId="0" fontId="21" fillId="0" borderId="0" xfId="1" applyFont="1" applyBorder="1" applyAlignment="1">
      <alignment horizontal="center"/>
    </xf>
    <xf numFmtId="1" fontId="19" fillId="0" borderId="0" xfId="1" applyNumberFormat="1" applyFont="1" applyBorder="1" applyAlignment="1">
      <alignment horizontal="center"/>
    </xf>
    <xf numFmtId="1" fontId="11" fillId="0" borderId="0" xfId="1" applyNumberFormat="1" applyFont="1" applyBorder="1" applyAlignment="1">
      <alignment horizontal="center"/>
    </xf>
    <xf numFmtId="1" fontId="20" fillId="0" borderId="7" xfId="1" applyNumberFormat="1" applyFont="1" applyBorder="1" applyAlignment="1">
      <alignment horizontal="center"/>
    </xf>
    <xf numFmtId="1" fontId="24" fillId="0" borderId="0" xfId="1" applyNumberFormat="1" applyFont="1" applyBorder="1" applyAlignment="1">
      <alignment horizontal="center"/>
    </xf>
    <xf numFmtId="0" fontId="23" fillId="0" borderId="0" xfId="1" applyFont="1" applyBorder="1"/>
    <xf numFmtId="166" fontId="11" fillId="0" borderId="16" xfId="1" applyNumberFormat="1" applyFont="1" applyBorder="1"/>
    <xf numFmtId="44" fontId="12" fillId="0" borderId="0" xfId="3" applyFont="1"/>
    <xf numFmtId="44" fontId="9" fillId="0" borderId="0" xfId="3" applyFont="1"/>
    <xf numFmtId="44" fontId="14" fillId="0" borderId="0" xfId="3" applyFont="1"/>
    <xf numFmtId="0" fontId="11" fillId="2" borderId="16" xfId="1" applyFont="1" applyFill="1" applyBorder="1"/>
    <xf numFmtId="0" fontId="11" fillId="0" borderId="16" xfId="1" applyFont="1" applyBorder="1"/>
    <xf numFmtId="0" fontId="15" fillId="0" borderId="10" xfId="1" applyFont="1" applyBorder="1" applyAlignment="1">
      <alignment horizontal="center"/>
    </xf>
    <xf numFmtId="0" fontId="15" fillId="0" borderId="9" xfId="1" applyFont="1" applyBorder="1"/>
    <xf numFmtId="169" fontId="11" fillId="0" borderId="14" xfId="3" applyNumberFormat="1" applyFont="1" applyBorder="1" applyProtection="1">
      <protection locked="0"/>
    </xf>
    <xf numFmtId="0" fontId="11" fillId="0" borderId="9" xfId="1" applyFont="1" applyBorder="1" applyProtection="1">
      <protection locked="0"/>
    </xf>
    <xf numFmtId="0" fontId="11" fillId="0" borderId="14" xfId="1" applyFont="1" applyBorder="1" applyProtection="1">
      <protection locked="0"/>
    </xf>
    <xf numFmtId="44" fontId="11" fillId="0" borderId="14" xfId="3" applyFont="1" applyBorder="1" applyProtection="1">
      <protection locked="0"/>
    </xf>
    <xf numFmtId="0" fontId="21" fillId="0" borderId="14" xfId="1" applyFont="1" applyBorder="1" applyAlignment="1" applyProtection="1">
      <alignment horizontal="center"/>
      <protection locked="0"/>
    </xf>
    <xf numFmtId="166" fontId="20" fillId="0" borderId="10" xfId="1" applyNumberFormat="1" applyFont="1" applyBorder="1" applyAlignment="1" applyProtection="1">
      <alignment horizontal="center"/>
      <protection locked="0"/>
    </xf>
    <xf numFmtId="0" fontId="20" fillId="0" borderId="10" xfId="1" applyFont="1" applyBorder="1" applyAlignment="1" applyProtection="1">
      <alignment horizontal="right"/>
      <protection locked="0"/>
    </xf>
    <xf numFmtId="0" fontId="11" fillId="0" borderId="0" xfId="1" applyFont="1" applyBorder="1" applyProtection="1">
      <protection locked="0"/>
    </xf>
    <xf numFmtId="0" fontId="11" fillId="0" borderId="10" xfId="1" applyFont="1" applyBorder="1" applyAlignment="1" applyProtection="1">
      <alignment horizontal="right"/>
      <protection locked="0"/>
    </xf>
    <xf numFmtId="44" fontId="20" fillId="0" borderId="0" xfId="3" applyFont="1" applyBorder="1" applyProtection="1">
      <protection locked="0"/>
    </xf>
    <xf numFmtId="0" fontId="11" fillId="0" borderId="4" xfId="1" applyFont="1" applyBorder="1" applyAlignment="1" applyProtection="1">
      <alignment horizontal="right"/>
      <protection locked="0"/>
    </xf>
    <xf numFmtId="0" fontId="25" fillId="0" borderId="9" xfId="0" applyFont="1" applyBorder="1" applyProtection="1">
      <protection locked="0"/>
    </xf>
    <xf numFmtId="0" fontId="15" fillId="0" borderId="0" xfId="1" applyNumberFormat="1" applyFont="1" applyBorder="1" applyAlignment="1" applyProtection="1">
      <alignment horizontal="center"/>
      <protection locked="0"/>
    </xf>
    <xf numFmtId="0" fontId="15" fillId="0" borderId="9" xfId="1" applyFont="1" applyBorder="1" applyProtection="1">
      <protection locked="0"/>
    </xf>
    <xf numFmtId="44" fontId="11" fillId="0" borderId="9" xfId="3" applyFont="1" applyBorder="1" applyProtection="1">
      <protection locked="0"/>
    </xf>
    <xf numFmtId="0" fontId="15" fillId="0" borderId="10" xfId="1" applyFont="1" applyBorder="1" applyAlignment="1" applyProtection="1">
      <alignment horizontal="center"/>
      <protection locked="0"/>
    </xf>
    <xf numFmtId="44" fontId="21" fillId="0" borderId="14" xfId="3" applyFont="1" applyBorder="1" applyAlignment="1" applyProtection="1">
      <alignment horizontal="center"/>
      <protection locked="0"/>
    </xf>
    <xf numFmtId="44" fontId="21" fillId="0" borderId="14" xfId="3" applyFont="1" applyBorder="1" applyProtection="1">
      <protection locked="0"/>
    </xf>
    <xf numFmtId="0" fontId="11" fillId="0" borderId="14" xfId="1" applyFont="1" applyBorder="1" applyAlignment="1" applyProtection="1">
      <alignment horizontal="center"/>
      <protection locked="0"/>
    </xf>
    <xf numFmtId="0" fontId="11" fillId="0" borderId="10" xfId="1" applyFont="1" applyBorder="1" applyProtection="1">
      <protection locked="0"/>
    </xf>
    <xf numFmtId="0" fontId="26" fillId="0" borderId="14" xfId="1" applyFont="1" applyBorder="1" applyAlignment="1" applyProtection="1">
      <alignment horizontal="center"/>
      <protection locked="0"/>
    </xf>
    <xf numFmtId="0" fontId="21" fillId="0" borderId="10" xfId="1" applyFont="1" applyBorder="1" applyAlignment="1" applyProtection="1">
      <alignment horizontal="center"/>
      <protection locked="0"/>
    </xf>
    <xf numFmtId="16" fontId="11" fillId="0" borderId="14" xfId="1" quotePrefix="1" applyNumberFormat="1" applyFont="1" applyBorder="1" applyAlignment="1" applyProtection="1">
      <alignment horizontal="center"/>
      <protection locked="0"/>
    </xf>
    <xf numFmtId="0" fontId="10" fillId="0" borderId="1" xfId="1" applyFont="1" applyBorder="1" applyProtection="1">
      <protection locked="0"/>
    </xf>
    <xf numFmtId="0" fontId="10" fillId="0" borderId="14" xfId="1" applyFont="1" applyBorder="1" applyProtection="1">
      <protection locked="0"/>
    </xf>
    <xf numFmtId="0" fontId="30" fillId="0" borderId="2" xfId="1" applyFont="1" applyBorder="1" applyAlignment="1" applyProtection="1">
      <alignment horizontal="center"/>
      <protection locked="0"/>
    </xf>
    <xf numFmtId="0" fontId="31" fillId="0" borderId="2" xfId="1" applyFont="1" applyBorder="1" applyAlignment="1" applyProtection="1">
      <alignment horizontal="center"/>
      <protection locked="0"/>
    </xf>
    <xf numFmtId="2" fontId="18" fillId="0" borderId="2" xfId="1" applyNumberFormat="1" applyFont="1" applyBorder="1" applyAlignment="1" applyProtection="1">
      <alignment horizontal="center"/>
      <protection locked="0"/>
    </xf>
    <xf numFmtId="0" fontId="32" fillId="0" borderId="0" xfId="1" applyFont="1" applyAlignment="1">
      <alignment horizontal="center"/>
    </xf>
    <xf numFmtId="0" fontId="11" fillId="0" borderId="2" xfId="1" applyFont="1" applyBorder="1" applyAlignment="1" applyProtection="1">
      <alignment horizontal="center"/>
      <protection locked="0"/>
    </xf>
    <xf numFmtId="0" fontId="11" fillId="0" borderId="9" xfId="1" applyNumberFormat="1" applyFont="1" applyBorder="1" applyAlignment="1" applyProtection="1">
      <alignment horizontal="center"/>
      <protection locked="0"/>
    </xf>
    <xf numFmtId="0" fontId="11" fillId="0" borderId="9" xfId="1" applyFont="1" applyBorder="1" applyAlignment="1" applyProtection="1">
      <alignment horizontal="center"/>
      <protection locked="0"/>
    </xf>
    <xf numFmtId="0" fontId="11" fillId="0" borderId="7" xfId="1" applyFont="1" applyBorder="1" applyAlignment="1" applyProtection="1">
      <alignment horizontal="center"/>
      <protection locked="0"/>
    </xf>
    <xf numFmtId="0" fontId="11" fillId="0" borderId="11" xfId="1" applyFont="1" applyBorder="1" applyAlignment="1" applyProtection="1">
      <alignment horizontal="center"/>
      <protection locked="0"/>
    </xf>
    <xf numFmtId="0" fontId="11" fillId="0" borderId="13" xfId="1" applyFont="1" applyBorder="1" applyAlignment="1" applyProtection="1">
      <alignment horizontal="center"/>
      <protection locked="0"/>
    </xf>
    <xf numFmtId="0" fontId="11" fillId="0" borderId="8" xfId="1" applyFont="1" applyBorder="1" applyAlignment="1" applyProtection="1">
      <alignment horizontal="center"/>
      <protection locked="0"/>
    </xf>
    <xf numFmtId="0" fontId="10" fillId="0" borderId="0" xfId="1" applyFont="1" applyBorder="1" applyProtection="1">
      <protection locked="0"/>
    </xf>
    <xf numFmtId="0" fontId="30" fillId="0" borderId="0" xfId="1" applyFont="1" applyBorder="1" applyAlignment="1" applyProtection="1">
      <alignment horizontal="center"/>
      <protection locked="0"/>
    </xf>
    <xf numFmtId="2" fontId="18" fillId="0" borderId="0" xfId="1" applyNumberFormat="1" applyFont="1" applyBorder="1" applyAlignment="1" applyProtection="1">
      <alignment horizontal="center"/>
      <protection locked="0"/>
    </xf>
    <xf numFmtId="0" fontId="21" fillId="0" borderId="0" xfId="1" applyFont="1" applyBorder="1" applyAlignment="1" applyProtection="1">
      <alignment horizontal="center"/>
      <protection locked="0"/>
    </xf>
    <xf numFmtId="0" fontId="15" fillId="0" borderId="0" xfId="1" applyFont="1" applyBorder="1" applyAlignment="1">
      <alignment horizontal="center"/>
    </xf>
    <xf numFmtId="166" fontId="20" fillId="0" borderId="0" xfId="1" applyNumberFormat="1" applyFont="1" applyBorder="1" applyAlignment="1" applyProtection="1">
      <alignment horizontal="center"/>
      <protection locked="0"/>
    </xf>
    <xf numFmtId="0" fontId="20" fillId="0" borderId="0" xfId="1" applyFont="1" applyBorder="1" applyAlignment="1" applyProtection="1">
      <alignment horizontal="right"/>
      <protection locked="0"/>
    </xf>
    <xf numFmtId="0" fontId="11" fillId="0" borderId="0" xfId="1" applyFont="1" applyBorder="1" applyAlignment="1" applyProtection="1">
      <alignment horizontal="right"/>
      <protection locked="0"/>
    </xf>
    <xf numFmtId="0" fontId="16" fillId="0" borderId="0" xfId="1" applyFont="1" applyBorder="1"/>
    <xf numFmtId="0" fontId="15" fillId="0" borderId="0" xfId="1" applyFont="1" applyBorder="1" applyAlignment="1"/>
    <xf numFmtId="0" fontId="11" fillId="0" borderId="0" xfId="1" applyFont="1" applyBorder="1" applyAlignment="1"/>
    <xf numFmtId="0" fontId="15" fillId="0" borderId="6" xfId="1" applyFont="1" applyBorder="1" applyProtection="1">
      <protection locked="0"/>
    </xf>
    <xf numFmtId="0" fontId="11" fillId="0" borderId="15" xfId="1" applyFont="1" applyBorder="1" applyAlignment="1" applyProtection="1">
      <protection locked="0"/>
    </xf>
    <xf numFmtId="0" fontId="11" fillId="0" borderId="3" xfId="1" applyFont="1" applyBorder="1" applyProtection="1">
      <protection locked="0"/>
    </xf>
    <xf numFmtId="0" fontId="11" fillId="0" borderId="7" xfId="1" applyFont="1" applyBorder="1" applyProtection="1">
      <protection locked="0"/>
    </xf>
    <xf numFmtId="0" fontId="15" fillId="0" borderId="0" xfId="1" applyFont="1" applyBorder="1" applyProtection="1">
      <protection locked="0"/>
    </xf>
    <xf numFmtId="0" fontId="16" fillId="0" borderId="0" xfId="1" applyFont="1" applyBorder="1" applyProtection="1">
      <protection locked="0"/>
    </xf>
    <xf numFmtId="0" fontId="15" fillId="0" borderId="0" xfId="1" applyFont="1" applyBorder="1" applyAlignment="1" applyProtection="1">
      <protection locked="0"/>
    </xf>
    <xf numFmtId="0" fontId="11" fillId="0" borderId="0" xfId="1" applyFont="1" applyBorder="1" applyAlignment="1" applyProtection="1">
      <protection locked="0"/>
    </xf>
    <xf numFmtId="0" fontId="11" fillId="0" borderId="4" xfId="1" applyFont="1" applyBorder="1" applyProtection="1">
      <protection locked="0"/>
    </xf>
    <xf numFmtId="0" fontId="11" fillId="0" borderId="8" xfId="1" applyFont="1" applyBorder="1" applyProtection="1">
      <protection locked="0"/>
    </xf>
    <xf numFmtId="0" fontId="11" fillId="0" borderId="1" xfId="1" applyFont="1" applyBorder="1" applyProtection="1">
      <protection locked="0"/>
    </xf>
    <xf numFmtId="0" fontId="15" fillId="0" borderId="1" xfId="1" applyFont="1" applyBorder="1" applyProtection="1">
      <protection locked="0"/>
    </xf>
    <xf numFmtId="0" fontId="16" fillId="0" borderId="1" xfId="1" applyFont="1" applyBorder="1" applyProtection="1">
      <protection locked="0"/>
    </xf>
    <xf numFmtId="0" fontId="15" fillId="0" borderId="1" xfId="1" applyFont="1" applyBorder="1" applyAlignment="1" applyProtection="1">
      <protection locked="0"/>
    </xf>
    <xf numFmtId="0" fontId="11" fillId="0" borderId="1" xfId="1" applyFont="1" applyBorder="1" applyAlignment="1" applyProtection="1">
      <protection locked="0"/>
    </xf>
    <xf numFmtId="0" fontId="11" fillId="0" borderId="5" xfId="1" applyFont="1" applyBorder="1" applyProtection="1">
      <protection locked="0"/>
    </xf>
    <xf numFmtId="168" fontId="33" fillId="0" borderId="2" xfId="1" applyNumberFormat="1" applyFont="1" applyBorder="1" applyAlignment="1" applyProtection="1">
      <alignment horizontal="center"/>
      <protection locked="0"/>
    </xf>
    <xf numFmtId="16" fontId="11" fillId="0" borderId="0" xfId="1" quotePrefix="1" applyNumberFormat="1" applyFont="1" applyBorder="1" applyAlignment="1" applyProtection="1">
      <alignment horizontal="center"/>
      <protection locked="0"/>
    </xf>
    <xf numFmtId="1" fontId="11" fillId="0" borderId="2" xfId="1" applyNumberFormat="1" applyFont="1" applyBorder="1" applyAlignment="1" applyProtection="1">
      <alignment horizontal="center"/>
      <protection locked="0"/>
    </xf>
    <xf numFmtId="1" fontId="19" fillId="0" borderId="2" xfId="1" applyNumberFormat="1" applyFont="1" applyBorder="1" applyAlignment="1" applyProtection="1">
      <alignment horizontal="center"/>
      <protection locked="0"/>
    </xf>
    <xf numFmtId="1" fontId="20" fillId="0" borderId="2" xfId="1" applyNumberFormat="1" applyFont="1" applyBorder="1" applyAlignment="1" applyProtection="1">
      <alignment horizontal="center"/>
      <protection locked="0"/>
    </xf>
    <xf numFmtId="1" fontId="24" fillId="0" borderId="2" xfId="1" applyNumberFormat="1" applyFont="1" applyBorder="1" applyAlignment="1" applyProtection="1">
      <alignment horizontal="center"/>
      <protection locked="0"/>
    </xf>
    <xf numFmtId="0" fontId="17" fillId="0" borderId="0" xfId="1" applyFont="1" applyBorder="1" applyAlignment="1" applyProtection="1">
      <alignment horizontal="center"/>
      <protection locked="0"/>
    </xf>
    <xf numFmtId="0" fontId="11" fillId="0" borderId="0" xfId="1" applyFont="1" applyAlignment="1">
      <alignment horizontal="center"/>
    </xf>
    <xf numFmtId="2" fontId="19" fillId="0" borderId="0" xfId="1" applyNumberFormat="1" applyFont="1" applyBorder="1" applyAlignment="1" applyProtection="1">
      <alignment horizontal="center"/>
      <protection locked="0"/>
    </xf>
    <xf numFmtId="2" fontId="18" fillId="0" borderId="0" xfId="0" applyNumberFormat="1" applyFont="1" applyBorder="1" applyAlignment="1" applyProtection="1">
      <alignment horizontal="center"/>
      <protection locked="0"/>
    </xf>
    <xf numFmtId="2" fontId="22" fillId="0" borderId="0" xfId="1" applyNumberFormat="1" applyFont="1" applyBorder="1" applyAlignment="1" applyProtection="1">
      <alignment horizontal="center"/>
      <protection locked="0"/>
    </xf>
    <xf numFmtId="17" fontId="34" fillId="0" borderId="2" xfId="1" applyNumberFormat="1" applyFont="1" applyBorder="1" applyAlignment="1" applyProtection="1">
      <alignment horizontal="center"/>
      <protection locked="0"/>
    </xf>
    <xf numFmtId="0" fontId="10" fillId="0" borderId="0" xfId="1" applyFont="1"/>
    <xf numFmtId="44" fontId="10" fillId="0" borderId="0" xfId="3" applyFont="1"/>
    <xf numFmtId="0" fontId="36" fillId="0" borderId="0" xfId="0" applyFont="1"/>
    <xf numFmtId="44" fontId="11" fillId="0" borderId="0" xfId="3" applyFont="1"/>
    <xf numFmtId="0" fontId="25" fillId="0" borderId="0" xfId="0" applyFont="1"/>
    <xf numFmtId="0" fontId="37" fillId="0" borderId="0" xfId="1" applyFont="1" applyBorder="1" applyAlignment="1">
      <alignment horizontal="center"/>
    </xf>
    <xf numFmtId="0" fontId="38" fillId="0" borderId="0" xfId="1" applyFont="1" applyBorder="1"/>
    <xf numFmtId="0" fontId="39" fillId="0" borderId="0" xfId="1" applyFont="1" applyBorder="1" applyAlignment="1">
      <alignment horizontal="center"/>
    </xf>
    <xf numFmtId="0" fontId="40" fillId="0" borderId="0" xfId="1" applyFont="1" applyProtection="1">
      <protection locked="0"/>
    </xf>
    <xf numFmtId="44" fontId="11" fillId="0" borderId="0" xfId="3" applyFont="1" applyBorder="1"/>
    <xf numFmtId="44" fontId="11" fillId="0" borderId="0" xfId="3" applyFont="1" applyBorder="1" applyProtection="1">
      <protection locked="0"/>
    </xf>
    <xf numFmtId="0" fontId="25" fillId="0" borderId="0" xfId="0" applyFont="1" applyProtection="1">
      <protection locked="0"/>
    </xf>
    <xf numFmtId="0" fontId="11" fillId="0" borderId="0" xfId="1" applyFont="1" applyProtection="1">
      <protection locked="0"/>
    </xf>
    <xf numFmtId="44" fontId="11" fillId="0" borderId="0" xfId="3" applyFont="1" applyProtection="1">
      <protection locked="0"/>
    </xf>
    <xf numFmtId="167" fontId="11" fillId="0" borderId="0" xfId="1" applyNumberFormat="1" applyFont="1"/>
    <xf numFmtId="0" fontId="36" fillId="0" borderId="0" xfId="0" applyFont="1" applyProtection="1"/>
    <xf numFmtId="2" fontId="36" fillId="0" borderId="11" xfId="0" applyNumberFormat="1" applyFont="1" applyBorder="1" applyProtection="1"/>
    <xf numFmtId="1" fontId="35" fillId="0" borderId="11" xfId="0" applyNumberFormat="1" applyFont="1" applyBorder="1" applyAlignment="1" applyProtection="1">
      <alignment horizontal="center"/>
    </xf>
    <xf numFmtId="2" fontId="35" fillId="0" borderId="11" xfId="0" applyNumberFormat="1" applyFont="1" applyBorder="1" applyAlignment="1" applyProtection="1">
      <alignment horizontal="center"/>
    </xf>
    <xf numFmtId="2" fontId="36" fillId="0" borderId="11" xfId="0" applyNumberFormat="1" applyFont="1" applyBorder="1" applyAlignment="1" applyProtection="1">
      <alignment horizontal="center"/>
    </xf>
    <xf numFmtId="2" fontId="36" fillId="0" borderId="2" xfId="0" applyNumberFormat="1" applyFont="1" applyBorder="1" applyAlignment="1" applyProtection="1">
      <alignment horizontal="center"/>
    </xf>
    <xf numFmtId="1" fontId="36" fillId="0" borderId="11" xfId="0" applyNumberFormat="1" applyFont="1" applyBorder="1" applyProtection="1"/>
    <xf numFmtId="1" fontId="36" fillId="0" borderId="2" xfId="0" applyNumberFormat="1" applyFont="1" applyFill="1" applyBorder="1" applyProtection="1"/>
    <xf numFmtId="165" fontId="36" fillId="0" borderId="12" xfId="0" applyNumberFormat="1" applyFont="1" applyBorder="1" applyProtection="1"/>
    <xf numFmtId="1" fontId="36" fillId="0" borderId="12" xfId="0" applyNumberFormat="1" applyFont="1" applyBorder="1" applyProtection="1"/>
    <xf numFmtId="165" fontId="36" fillId="0" borderId="13" xfId="0" applyNumberFormat="1" applyFont="1" applyBorder="1" applyProtection="1"/>
    <xf numFmtId="0" fontId="36" fillId="0" borderId="11" xfId="0" applyFont="1" applyBorder="1" applyProtection="1"/>
    <xf numFmtId="2" fontId="36" fillId="0" borderId="12" xfId="0" applyNumberFormat="1" applyFont="1" applyBorder="1" applyProtection="1"/>
    <xf numFmtId="2" fontId="36" fillId="0" borderId="2" xfId="0" applyNumberFormat="1" applyFont="1" applyBorder="1" applyProtection="1"/>
    <xf numFmtId="1" fontId="22" fillId="0" borderId="2" xfId="1" applyNumberFormat="1" applyFont="1" applyBorder="1" applyAlignment="1" applyProtection="1">
      <alignment horizontal="center"/>
      <protection locked="0"/>
    </xf>
    <xf numFmtId="1" fontId="18" fillId="0" borderId="2" xfId="1" applyNumberFormat="1" applyFont="1" applyBorder="1" applyAlignment="1" applyProtection="1">
      <alignment horizontal="center"/>
      <protection locked="0"/>
    </xf>
    <xf numFmtId="1" fontId="18" fillId="0" borderId="2" xfId="0" applyNumberFormat="1" applyFont="1" applyBorder="1" applyAlignment="1" applyProtection="1">
      <alignment horizontal="center"/>
      <protection locked="0"/>
    </xf>
    <xf numFmtId="0" fontId="11" fillId="0" borderId="0" xfId="1" applyFont="1" applyAlignment="1" applyProtection="1">
      <alignment horizontal="center"/>
      <protection locked="0"/>
    </xf>
    <xf numFmtId="0" fontId="10" fillId="0" borderId="1" xfId="1" applyFont="1" applyBorder="1" applyAlignment="1" applyProtection="1">
      <alignment horizontal="left"/>
      <protection locked="0"/>
    </xf>
    <xf numFmtId="1" fontId="11" fillId="0" borderId="2" xfId="1" applyNumberFormat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1" fontId="18" fillId="3" borderId="2" xfId="1" applyNumberFormat="1" applyFont="1" applyFill="1" applyBorder="1" applyAlignment="1" applyProtection="1">
      <alignment horizontal="center"/>
      <protection locked="0"/>
    </xf>
    <xf numFmtId="16" fontId="11" fillId="2" borderId="0" xfId="1" quotePrefix="1" applyNumberFormat="1" applyFont="1" applyFill="1" applyBorder="1" applyAlignment="1" applyProtection="1">
      <alignment horizontal="center"/>
      <protection locked="0"/>
    </xf>
    <xf numFmtId="2" fontId="11" fillId="0" borderId="2" xfId="1" applyNumberFormat="1" applyFont="1" applyBorder="1" applyAlignment="1" applyProtection="1">
      <alignment horizontal="center"/>
      <protection locked="0"/>
    </xf>
    <xf numFmtId="2" fontId="11" fillId="2" borderId="2" xfId="1" applyNumberFormat="1" applyFont="1" applyFill="1" applyBorder="1" applyAlignment="1" applyProtection="1">
      <alignment horizontal="center"/>
      <protection locked="0"/>
    </xf>
    <xf numFmtId="0" fontId="20" fillId="0" borderId="10" xfId="1" applyFont="1" applyBorder="1"/>
    <xf numFmtId="0" fontId="18" fillId="0" borderId="2" xfId="1" applyNumberFormat="1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 vertical="center" textRotation="90"/>
    </xf>
    <xf numFmtId="0" fontId="1" fillId="0" borderId="12" xfId="0" applyFont="1" applyBorder="1" applyAlignment="1" applyProtection="1">
      <alignment horizontal="center" vertical="center" textRotation="90"/>
    </xf>
    <xf numFmtId="0" fontId="1" fillId="0" borderId="13" xfId="0" applyFont="1" applyBorder="1" applyAlignment="1" applyProtection="1">
      <alignment horizontal="center" vertical="center" textRotation="90"/>
    </xf>
    <xf numFmtId="0" fontId="0" fillId="0" borderId="8" xfId="0" applyBorder="1" applyProtection="1"/>
    <xf numFmtId="0" fontId="0" fillId="0" borderId="5" xfId="0" applyBorder="1" applyProtection="1"/>
    <xf numFmtId="0" fontId="0" fillId="0" borderId="2" xfId="0" applyBorder="1" applyProtection="1"/>
    <xf numFmtId="0" fontId="3" fillId="0" borderId="0" xfId="0" applyFont="1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11" fillId="0" borderId="0" xfId="1" applyFont="1" applyAlignment="1">
      <alignment horizontal="center"/>
    </xf>
    <xf numFmtId="0" fontId="20" fillId="0" borderId="0" xfId="1" applyFont="1" applyAlignment="1">
      <alignment horizontal="center"/>
    </xf>
  </cellXfs>
  <cellStyles count="4">
    <cellStyle name="Currency" xfId="3" builtinId="4"/>
    <cellStyle name="Currency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485775</xdr:colOff>
      <xdr:row>46</xdr:row>
      <xdr:rowOff>28575</xdr:rowOff>
    </xdr:from>
    <xdr:to>
      <xdr:col>8</xdr:col>
      <xdr:colOff>619125</xdr:colOff>
      <xdr:row>48</xdr:row>
      <xdr:rowOff>221672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62450" y="9020175"/>
          <a:ext cx="1409700" cy="5740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609600</xdr:colOff>
      <xdr:row>46</xdr:row>
      <xdr:rowOff>0</xdr:rowOff>
    </xdr:from>
    <xdr:to>
      <xdr:col>19</xdr:col>
      <xdr:colOff>104775</xdr:colOff>
      <xdr:row>48</xdr:row>
      <xdr:rowOff>193097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63200" y="8991600"/>
          <a:ext cx="1409700" cy="5740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485775</xdr:colOff>
      <xdr:row>46</xdr:row>
      <xdr:rowOff>28575</xdr:rowOff>
    </xdr:from>
    <xdr:to>
      <xdr:col>8</xdr:col>
      <xdr:colOff>619125</xdr:colOff>
      <xdr:row>48</xdr:row>
      <xdr:rowOff>221672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62450" y="9401175"/>
          <a:ext cx="1409700" cy="5740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609600</xdr:colOff>
      <xdr:row>46</xdr:row>
      <xdr:rowOff>0</xdr:rowOff>
    </xdr:from>
    <xdr:to>
      <xdr:col>19</xdr:col>
      <xdr:colOff>104775</xdr:colOff>
      <xdr:row>48</xdr:row>
      <xdr:rowOff>193097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63200" y="9372600"/>
          <a:ext cx="1409700" cy="5740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485775</xdr:colOff>
      <xdr:row>46</xdr:row>
      <xdr:rowOff>28575</xdr:rowOff>
    </xdr:from>
    <xdr:to>
      <xdr:col>8</xdr:col>
      <xdr:colOff>619125</xdr:colOff>
      <xdr:row>48</xdr:row>
      <xdr:rowOff>221672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62450" y="9401175"/>
          <a:ext cx="1409700" cy="5740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609600</xdr:colOff>
      <xdr:row>46</xdr:row>
      <xdr:rowOff>0</xdr:rowOff>
    </xdr:from>
    <xdr:to>
      <xdr:col>19</xdr:col>
      <xdr:colOff>104775</xdr:colOff>
      <xdr:row>48</xdr:row>
      <xdr:rowOff>193097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63200" y="9372600"/>
          <a:ext cx="1409700" cy="5740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485775</xdr:colOff>
      <xdr:row>46</xdr:row>
      <xdr:rowOff>28575</xdr:rowOff>
    </xdr:from>
    <xdr:to>
      <xdr:col>8</xdr:col>
      <xdr:colOff>619125</xdr:colOff>
      <xdr:row>48</xdr:row>
      <xdr:rowOff>221672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62450" y="9401175"/>
          <a:ext cx="1409700" cy="5740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609600</xdr:colOff>
      <xdr:row>46</xdr:row>
      <xdr:rowOff>0</xdr:rowOff>
    </xdr:from>
    <xdr:to>
      <xdr:col>19</xdr:col>
      <xdr:colOff>104775</xdr:colOff>
      <xdr:row>48</xdr:row>
      <xdr:rowOff>193097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63200" y="9372600"/>
          <a:ext cx="1409700" cy="5740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485775</xdr:colOff>
      <xdr:row>46</xdr:row>
      <xdr:rowOff>28575</xdr:rowOff>
    </xdr:from>
    <xdr:to>
      <xdr:col>8</xdr:col>
      <xdr:colOff>619125</xdr:colOff>
      <xdr:row>48</xdr:row>
      <xdr:rowOff>221672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62450" y="9401175"/>
          <a:ext cx="1409700" cy="5740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609600</xdr:colOff>
      <xdr:row>46</xdr:row>
      <xdr:rowOff>0</xdr:rowOff>
    </xdr:from>
    <xdr:to>
      <xdr:col>19</xdr:col>
      <xdr:colOff>104775</xdr:colOff>
      <xdr:row>48</xdr:row>
      <xdr:rowOff>193097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63200" y="9372600"/>
          <a:ext cx="1409700" cy="5740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5</xdr:col>
      <xdr:colOff>514350</xdr:colOff>
      <xdr:row>3</xdr:row>
      <xdr:rowOff>142875</xdr:rowOff>
    </xdr:to>
    <xdr:pic>
      <xdr:nvPicPr>
        <xdr:cNvPr id="2" name="Picture 1" descr="C:\Users\krollo\AppData\Local\Microsoft\Windows\Temporary Internet Files\Content.Outlook\TTSBO9K7\AgriGanics-byline (4)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93370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opLeftCell="A24" zoomScaleNormal="100" workbookViewId="0">
      <selection activeCell="O46" sqref="O46"/>
    </sheetView>
  </sheetViews>
  <sheetFormatPr defaultRowHeight="15" x14ac:dyDescent="0.25"/>
  <cols>
    <col min="1" max="1" width="4.42578125" style="6" customWidth="1"/>
    <col min="2" max="2" width="15.42578125" style="6" customWidth="1"/>
    <col min="3" max="3" width="18.42578125" style="6" customWidth="1"/>
    <col min="4" max="4" width="0.7109375" style="6" customWidth="1"/>
    <col min="5" max="9" width="9.5703125" style="6" customWidth="1"/>
    <col min="10" max="10" width="1.28515625" customWidth="1"/>
    <col min="11" max="11" width="4.42578125" style="6" customWidth="1"/>
    <col min="12" max="12" width="15.42578125" style="6" customWidth="1"/>
    <col min="13" max="13" width="18.42578125" style="6" customWidth="1"/>
    <col min="14" max="14" width="0.7109375" style="6" customWidth="1"/>
    <col min="15" max="19" width="9.5703125" style="6" customWidth="1"/>
  </cols>
  <sheetData>
    <row r="1" spans="1:19" ht="26.25" x14ac:dyDescent="0.4">
      <c r="B1" s="230" t="s">
        <v>43</v>
      </c>
      <c r="C1" s="230"/>
      <c r="D1" s="230"/>
      <c r="E1" s="230"/>
      <c r="F1" s="230"/>
      <c r="G1" s="230"/>
      <c r="H1" s="230"/>
      <c r="I1" s="230"/>
      <c r="L1" s="230" t="s">
        <v>44</v>
      </c>
      <c r="M1" s="230"/>
      <c r="N1" s="230"/>
      <c r="O1" s="230"/>
      <c r="P1" s="230"/>
      <c r="Q1" s="230"/>
      <c r="R1" s="230"/>
      <c r="S1" s="230"/>
    </row>
    <row r="2" spans="1:19" ht="7.5" customHeight="1" x14ac:dyDescent="0.25">
      <c r="L2" s="7"/>
      <c r="M2" s="7"/>
      <c r="N2" s="7"/>
      <c r="O2" s="7"/>
      <c r="P2" s="7"/>
      <c r="Q2" s="7"/>
      <c r="R2" s="7"/>
      <c r="S2" s="7"/>
    </row>
    <row r="3" spans="1:19" x14ac:dyDescent="0.25">
      <c r="B3" s="6" t="s">
        <v>5</v>
      </c>
      <c r="C3" s="8" t="str">
        <f>M3</f>
        <v>Full Circle Nutrition</v>
      </c>
      <c r="D3" s="8"/>
      <c r="E3" s="8"/>
      <c r="G3" s="6" t="s">
        <v>0</v>
      </c>
      <c r="H3" s="8" t="s">
        <v>1</v>
      </c>
      <c r="I3" s="8"/>
      <c r="L3" s="6" t="s">
        <v>5</v>
      </c>
      <c r="M3" s="28" t="s">
        <v>129</v>
      </c>
      <c r="N3" s="28"/>
      <c r="O3" s="28"/>
      <c r="Q3" s="6" t="s">
        <v>0</v>
      </c>
      <c r="R3" s="28" t="s">
        <v>1</v>
      </c>
      <c r="S3" s="28"/>
    </row>
    <row r="4" spans="1:19" ht="8.25" customHeight="1" x14ac:dyDescent="0.25"/>
    <row r="5" spans="1:19" x14ac:dyDescent="0.25">
      <c r="B5" s="6" t="s">
        <v>2</v>
      </c>
      <c r="C5" s="8" t="s">
        <v>3</v>
      </c>
      <c r="D5" s="8"/>
      <c r="E5" s="8"/>
      <c r="F5" s="8"/>
      <c r="G5" s="6" t="s">
        <v>4</v>
      </c>
      <c r="H5" s="233">
        <f>R5</f>
        <v>41556</v>
      </c>
      <c r="I5" s="234"/>
      <c r="L5" s="6" t="s">
        <v>2</v>
      </c>
      <c r="M5" s="28" t="s">
        <v>3</v>
      </c>
      <c r="N5" s="28"/>
      <c r="O5" s="28"/>
      <c r="P5" s="8"/>
      <c r="Q5" s="6" t="s">
        <v>4</v>
      </c>
      <c r="R5" s="231">
        <v>41556</v>
      </c>
      <c r="S5" s="232"/>
    </row>
    <row r="6" spans="1:19" x14ac:dyDescent="0.25">
      <c r="B6" s="8"/>
      <c r="C6" s="8">
        <v>5736833880</v>
      </c>
      <c r="D6" s="8"/>
      <c r="E6" s="8"/>
      <c r="F6" s="8"/>
      <c r="G6" s="8"/>
      <c r="H6" s="8"/>
      <c r="I6" s="8"/>
      <c r="L6" s="8"/>
      <c r="M6" s="28">
        <v>5736833880</v>
      </c>
      <c r="N6" s="28"/>
      <c r="O6" s="28"/>
      <c r="P6" s="8"/>
      <c r="Q6" s="8"/>
      <c r="R6" s="8"/>
      <c r="S6" s="8"/>
    </row>
    <row r="7" spans="1:19" ht="24.75" customHeight="1" x14ac:dyDescent="0.25">
      <c r="B7" s="36" t="s">
        <v>7</v>
      </c>
      <c r="C7" s="37" t="str">
        <f>IF(M7&gt;0,M7,"")</f>
        <v/>
      </c>
      <c r="D7" s="9"/>
      <c r="E7" s="198" t="str">
        <f t="shared" ref="E7:E12" si="0">IF(O7&gt;0,O7,"")</f>
        <v/>
      </c>
      <c r="F7" s="198" t="str">
        <f t="shared" ref="F7:F12" si="1">IF(P7&gt;0,P7,"")</f>
        <v/>
      </c>
      <c r="G7" s="198" t="str">
        <f t="shared" ref="G7:G12" si="2">IF(Q7&gt;0,Q7,"")</f>
        <v/>
      </c>
      <c r="H7" s="198" t="str">
        <f t="shared" ref="H7:H12" si="3">IF(R7&gt;0,R7,"")</f>
        <v/>
      </c>
      <c r="I7" s="198" t="str">
        <f t="shared" ref="I7:I12" si="4">IF(S7&gt;0,S7,"")</f>
        <v/>
      </c>
      <c r="L7" s="36" t="s">
        <v>7</v>
      </c>
      <c r="M7" s="38"/>
      <c r="N7" s="9"/>
      <c r="O7" s="43"/>
      <c r="P7" s="44"/>
      <c r="Q7" s="43"/>
      <c r="R7" s="43"/>
      <c r="S7" s="43"/>
    </row>
    <row r="8" spans="1:19" ht="24.75" customHeight="1" x14ac:dyDescent="0.25">
      <c r="B8" s="229" t="s">
        <v>8</v>
      </c>
      <c r="C8" s="229"/>
      <c r="D8" s="10"/>
      <c r="E8" s="199" t="str">
        <f t="shared" ref="E8:I9" si="5">IF(O8&gt;0,O8,"")</f>
        <v/>
      </c>
      <c r="F8" s="199" t="str">
        <f t="shared" si="5"/>
        <v/>
      </c>
      <c r="G8" s="199" t="str">
        <f t="shared" si="5"/>
        <v/>
      </c>
      <c r="H8" s="199" t="str">
        <f t="shared" si="5"/>
        <v/>
      </c>
      <c r="I8" s="199" t="str">
        <f t="shared" si="5"/>
        <v/>
      </c>
      <c r="L8" s="229" t="s">
        <v>8</v>
      </c>
      <c r="M8" s="229"/>
      <c r="N8" s="10"/>
      <c r="O8" s="43"/>
      <c r="P8" s="43"/>
      <c r="Q8" s="43"/>
      <c r="R8" s="43"/>
      <c r="S8" s="43"/>
    </row>
    <row r="9" spans="1:19" ht="24.75" customHeight="1" x14ac:dyDescent="0.25">
      <c r="B9" s="229" t="s">
        <v>9</v>
      </c>
      <c r="C9" s="229"/>
      <c r="D9" s="10"/>
      <c r="E9" s="200" t="str">
        <f t="shared" si="5"/>
        <v/>
      </c>
      <c r="F9" s="200" t="str">
        <f t="shared" si="5"/>
        <v/>
      </c>
      <c r="G9" s="200" t="str">
        <f t="shared" si="5"/>
        <v/>
      </c>
      <c r="H9" s="200" t="str">
        <f t="shared" si="5"/>
        <v/>
      </c>
      <c r="I9" s="200" t="str">
        <f t="shared" si="5"/>
        <v/>
      </c>
      <c r="L9" s="229" t="s">
        <v>9</v>
      </c>
      <c r="M9" s="229"/>
      <c r="N9" s="10"/>
      <c r="O9" s="39"/>
      <c r="P9" s="39"/>
      <c r="Q9" s="39"/>
      <c r="R9" s="39"/>
      <c r="S9" s="39"/>
    </row>
    <row r="10" spans="1:19" ht="24.75" customHeight="1" x14ac:dyDescent="0.25">
      <c r="B10" s="229" t="s">
        <v>10</v>
      </c>
      <c r="C10" s="229"/>
      <c r="D10" s="10"/>
      <c r="E10" s="200">
        <f t="shared" si="0"/>
        <v>10.88</v>
      </c>
      <c r="F10" s="200" t="str">
        <f t="shared" si="1"/>
        <v/>
      </c>
      <c r="G10" s="200" t="str">
        <f t="shared" si="2"/>
        <v/>
      </c>
      <c r="H10" s="200" t="str">
        <f t="shared" si="3"/>
        <v/>
      </c>
      <c r="I10" s="200" t="str">
        <f t="shared" si="4"/>
        <v/>
      </c>
      <c r="L10" s="229" t="s">
        <v>10</v>
      </c>
      <c r="M10" s="229"/>
      <c r="N10" s="10"/>
      <c r="O10" s="40">
        <v>10.88</v>
      </c>
      <c r="P10" s="40"/>
      <c r="Q10" s="40"/>
      <c r="R10" s="40"/>
      <c r="S10" s="40"/>
    </row>
    <row r="11" spans="1:19" ht="24.75" customHeight="1" x14ac:dyDescent="0.25">
      <c r="B11" s="229" t="s">
        <v>11</v>
      </c>
      <c r="C11" s="229"/>
      <c r="D11" s="10"/>
      <c r="E11" s="200">
        <f t="shared" si="0"/>
        <v>6.1</v>
      </c>
      <c r="F11" s="200" t="str">
        <f t="shared" si="1"/>
        <v/>
      </c>
      <c r="G11" s="200" t="str">
        <f t="shared" si="2"/>
        <v/>
      </c>
      <c r="H11" s="200" t="str">
        <f t="shared" si="3"/>
        <v/>
      </c>
      <c r="I11" s="200" t="str">
        <f t="shared" si="4"/>
        <v/>
      </c>
      <c r="L11" s="229" t="s">
        <v>11</v>
      </c>
      <c r="M11" s="229"/>
      <c r="N11" s="10"/>
      <c r="O11" s="40">
        <v>6.1</v>
      </c>
      <c r="P11" s="40"/>
      <c r="Q11" s="40"/>
      <c r="R11" s="40"/>
      <c r="S11" s="40"/>
    </row>
    <row r="12" spans="1:19" ht="24" customHeight="1" x14ac:dyDescent="0.25">
      <c r="B12" s="227" t="s">
        <v>12</v>
      </c>
      <c r="C12" s="228"/>
      <c r="D12" s="10"/>
      <c r="E12" s="201">
        <f t="shared" si="0"/>
        <v>3</v>
      </c>
      <c r="F12" s="201" t="str">
        <f t="shared" si="1"/>
        <v/>
      </c>
      <c r="G12" s="201" t="str">
        <f t="shared" si="2"/>
        <v/>
      </c>
      <c r="H12" s="201" t="str">
        <f t="shared" si="3"/>
        <v/>
      </c>
      <c r="I12" s="201" t="str">
        <f t="shared" si="4"/>
        <v/>
      </c>
      <c r="L12" s="227" t="s">
        <v>12</v>
      </c>
      <c r="M12" s="228"/>
      <c r="N12" s="10"/>
      <c r="O12" s="40">
        <v>3</v>
      </c>
      <c r="P12" s="40"/>
      <c r="Q12" s="40"/>
      <c r="R12" s="40"/>
      <c r="S12" s="40"/>
    </row>
    <row r="13" spans="1:19" ht="3" customHeight="1" x14ac:dyDescent="0.25">
      <c r="E13" s="196"/>
      <c r="F13" s="196"/>
      <c r="G13" s="196"/>
      <c r="H13" s="196"/>
      <c r="I13" s="196"/>
    </row>
    <row r="14" spans="1:19" x14ac:dyDescent="0.25">
      <c r="A14" s="224" t="s">
        <v>22</v>
      </c>
      <c r="B14" s="11" t="s">
        <v>13</v>
      </c>
      <c r="C14" s="12" t="s">
        <v>42</v>
      </c>
      <c r="E14" s="202">
        <f>IF(O14&gt;0,O14*1.120838,"")</f>
        <v>89.66704</v>
      </c>
      <c r="F14" s="202" t="str">
        <f t="shared" ref="F14:I14" si="6">IF(P14&gt;0,P14*1.120838,"")</f>
        <v/>
      </c>
      <c r="G14" s="202" t="str">
        <f t="shared" si="6"/>
        <v/>
      </c>
      <c r="H14" s="202" t="str">
        <f t="shared" si="6"/>
        <v/>
      </c>
      <c r="I14" s="202" t="str">
        <f t="shared" si="6"/>
        <v/>
      </c>
      <c r="K14" s="224"/>
      <c r="L14" s="11" t="s">
        <v>13</v>
      </c>
      <c r="M14" s="12" t="s">
        <v>27</v>
      </c>
      <c r="O14" s="2">
        <v>80</v>
      </c>
      <c r="P14" s="2"/>
      <c r="Q14" s="2"/>
      <c r="R14" s="2"/>
      <c r="S14" s="2"/>
    </row>
    <row r="15" spans="1:19" x14ac:dyDescent="0.25">
      <c r="A15" s="225"/>
      <c r="B15" s="11" t="s">
        <v>14</v>
      </c>
      <c r="C15" s="12" t="s">
        <v>15</v>
      </c>
      <c r="E15" s="203">
        <f t="shared" ref="E15:I15" si="7">IF(O15&gt;0,O15,"")</f>
        <v>12</v>
      </c>
      <c r="F15" s="203" t="str">
        <f t="shared" si="7"/>
        <v/>
      </c>
      <c r="G15" s="203" t="str">
        <f t="shared" si="7"/>
        <v/>
      </c>
      <c r="H15" s="203" t="str">
        <f t="shared" si="7"/>
        <v/>
      </c>
      <c r="I15" s="203" t="str">
        <f t="shared" si="7"/>
        <v/>
      </c>
      <c r="K15" s="225"/>
      <c r="L15" s="11" t="s">
        <v>14</v>
      </c>
      <c r="M15" s="12" t="s">
        <v>15</v>
      </c>
      <c r="O15" s="5">
        <v>12</v>
      </c>
      <c r="P15" s="5"/>
      <c r="Q15" s="5"/>
      <c r="R15" s="5"/>
      <c r="S15" s="5"/>
    </row>
    <row r="16" spans="1:19" x14ac:dyDescent="0.25">
      <c r="A16" s="225"/>
      <c r="B16" s="13" t="s">
        <v>47</v>
      </c>
      <c r="C16" s="9"/>
      <c r="E16" s="204" t="str">
        <f t="shared" ref="E16" si="8">IF(O16&gt;=0,"",O16*1.120838)</f>
        <v/>
      </c>
      <c r="F16" s="204" t="str">
        <f t="shared" ref="F16" si="9">IF(P16&gt;=0,"",P16*1.120838)</f>
        <v/>
      </c>
      <c r="G16" s="204" t="str">
        <f t="shared" ref="G16" si="10">IF(Q16&gt;=0,"",Q16*1.120838)</f>
        <v/>
      </c>
      <c r="H16" s="204" t="str">
        <f t="shared" ref="H16" si="11">IF(R16&gt;=0,"",R16*1.120838)</f>
        <v/>
      </c>
      <c r="I16" s="204" t="str">
        <f t="shared" ref="I16" si="12">IF(S16&gt;=0,"",S16*1.120838)</f>
        <v/>
      </c>
      <c r="K16" s="225"/>
      <c r="L16" s="13" t="s">
        <v>47</v>
      </c>
      <c r="M16" s="9"/>
      <c r="O16" s="3"/>
      <c r="P16" s="3"/>
      <c r="Q16" s="3"/>
      <c r="R16" s="3"/>
      <c r="S16" s="3"/>
    </row>
    <row r="17" spans="1:19" x14ac:dyDescent="0.25">
      <c r="A17" s="225"/>
      <c r="B17" s="13" t="s">
        <v>16</v>
      </c>
      <c r="C17" s="10" t="s">
        <v>17</v>
      </c>
      <c r="E17" s="202" t="str">
        <f t="shared" ref="E17" si="13">IF(O17&gt;0,O17*1.120838,"")</f>
        <v/>
      </c>
      <c r="F17" s="205" t="str">
        <f t="shared" ref="F17:I17" si="14">IF(P17&gt;0,P17*1.120838,"")</f>
        <v/>
      </c>
      <c r="G17" s="205" t="str">
        <f t="shared" si="14"/>
        <v/>
      </c>
      <c r="H17" s="205" t="str">
        <f t="shared" si="14"/>
        <v/>
      </c>
      <c r="I17" s="205" t="str">
        <f t="shared" si="14"/>
        <v/>
      </c>
      <c r="K17" s="225" t="s">
        <v>16</v>
      </c>
      <c r="L17" s="13" t="s">
        <v>16</v>
      </c>
      <c r="M17" s="45" t="s">
        <v>17</v>
      </c>
      <c r="O17" s="4"/>
      <c r="P17" s="4"/>
      <c r="Q17" s="4"/>
      <c r="R17" s="4"/>
      <c r="S17" s="4"/>
    </row>
    <row r="18" spans="1:19" x14ac:dyDescent="0.25">
      <c r="A18" s="225"/>
      <c r="B18" s="14" t="s">
        <v>18</v>
      </c>
      <c r="C18" s="10" t="s">
        <v>20</v>
      </c>
      <c r="E18" s="205">
        <f t="shared" ref="E18:E21" si="15">IF(O18&gt;0,O18*1.120838,"")</f>
        <v>437.12682000000001</v>
      </c>
      <c r="F18" s="205" t="str">
        <f t="shared" ref="F18" si="16">IF(P18&gt;0,P18*1.120838,"")</f>
        <v/>
      </c>
      <c r="G18" s="205" t="str">
        <f t="shared" ref="G18" si="17">IF(Q18&gt;0,Q18*1.120838,"")</f>
        <v/>
      </c>
      <c r="H18" s="205" t="str">
        <f t="shared" ref="H18" si="18">IF(R18&gt;0,R18*1.120838,"")</f>
        <v/>
      </c>
      <c r="I18" s="205" t="str">
        <f t="shared" ref="I18" si="19">IF(S18&gt;0,S18*1.120838,"")</f>
        <v/>
      </c>
      <c r="K18" s="225" t="s">
        <v>18</v>
      </c>
      <c r="L18" s="14" t="s">
        <v>18</v>
      </c>
      <c r="M18" s="10" t="s">
        <v>20</v>
      </c>
      <c r="O18" s="4">
        <v>390</v>
      </c>
      <c r="P18" s="4"/>
      <c r="Q18" s="4"/>
      <c r="R18" s="4"/>
      <c r="S18" s="4"/>
    </row>
    <row r="19" spans="1:19" x14ac:dyDescent="0.25">
      <c r="A19" s="226"/>
      <c r="B19" s="30" t="s">
        <v>42</v>
      </c>
      <c r="C19" s="31" t="s">
        <v>21</v>
      </c>
      <c r="E19" s="206" t="str">
        <f t="shared" ref="E19" si="20">IF(O19&gt;=0,"",O19*1.120838)</f>
        <v/>
      </c>
      <c r="F19" s="206" t="str">
        <f t="shared" ref="F19" si="21">IF(P19&gt;=0,"",P19*1.120838)</f>
        <v/>
      </c>
      <c r="G19" s="206" t="str">
        <f t="shared" ref="G19" si="22">IF(Q19&gt;=0,"",Q19*1.120838)</f>
        <v/>
      </c>
      <c r="H19" s="206" t="str">
        <f t="shared" ref="H19" si="23">IF(R19&gt;=0,"",R19*1.120838)</f>
        <v/>
      </c>
      <c r="I19" s="206" t="str">
        <f t="shared" ref="I19" si="24">IF(S19&gt;=0,"",S19*1.120838)</f>
        <v/>
      </c>
      <c r="K19" s="226" t="s">
        <v>19</v>
      </c>
      <c r="L19" s="15" t="s">
        <v>19</v>
      </c>
      <c r="M19" s="42" t="s">
        <v>21</v>
      </c>
      <c r="O19" s="16" t="str">
        <f>IF(O18-O17&lt;0,O18-O17,"")</f>
        <v/>
      </c>
      <c r="P19" s="16" t="str">
        <f t="shared" ref="P19:S19" si="25">IF(P18-P17&lt;0,P18-P17,"")</f>
        <v/>
      </c>
      <c r="Q19" s="16" t="str">
        <f t="shared" si="25"/>
        <v/>
      </c>
      <c r="R19" s="16" t="str">
        <f t="shared" si="25"/>
        <v/>
      </c>
      <c r="S19" s="16" t="str">
        <f t="shared" si="25"/>
        <v/>
      </c>
    </row>
    <row r="20" spans="1:19" x14ac:dyDescent="0.25">
      <c r="A20" s="224" t="s">
        <v>28</v>
      </c>
      <c r="B20" s="17" t="s">
        <v>23</v>
      </c>
      <c r="C20" s="18" t="s">
        <v>17</v>
      </c>
      <c r="E20" s="202">
        <f t="shared" si="15"/>
        <v>3317.68048</v>
      </c>
      <c r="F20" s="202" t="str">
        <f t="shared" ref="F20:F21" si="26">IF(P20&gt;0,P20*1.120838,"")</f>
        <v/>
      </c>
      <c r="G20" s="202" t="str">
        <f t="shared" ref="G20:G21" si="27">IF(Q20&gt;0,Q20*1.120838,"")</f>
        <v/>
      </c>
      <c r="H20" s="202" t="str">
        <f t="shared" ref="H20:H21" si="28">IF(R20&gt;0,R20*1.120838,"")</f>
        <v/>
      </c>
      <c r="I20" s="202" t="str">
        <f t="shared" ref="I20:I21" si="29">IF(S20&gt;0,S20*1.120838,"")</f>
        <v/>
      </c>
      <c r="K20" s="224" t="s">
        <v>28</v>
      </c>
      <c r="L20" s="17" t="s">
        <v>23</v>
      </c>
      <c r="M20" s="46" t="s">
        <v>17</v>
      </c>
      <c r="O20" s="3">
        <v>2960</v>
      </c>
      <c r="P20" s="3"/>
      <c r="Q20" s="3"/>
      <c r="R20" s="3"/>
      <c r="S20" s="3"/>
    </row>
    <row r="21" spans="1:19" x14ac:dyDescent="0.25">
      <c r="A21" s="225"/>
      <c r="B21" s="19" t="s">
        <v>42</v>
      </c>
      <c r="C21" s="20" t="s">
        <v>20</v>
      </c>
      <c r="E21" s="205">
        <f t="shared" si="15"/>
        <v>3493.6520460000002</v>
      </c>
      <c r="F21" s="205" t="str">
        <f t="shared" si="26"/>
        <v/>
      </c>
      <c r="G21" s="205" t="str">
        <f t="shared" si="27"/>
        <v/>
      </c>
      <c r="H21" s="205" t="str">
        <f t="shared" si="28"/>
        <v/>
      </c>
      <c r="I21" s="205" t="str">
        <f t="shared" si="29"/>
        <v/>
      </c>
      <c r="K21" s="225" t="s">
        <v>19</v>
      </c>
      <c r="L21" s="19" t="s">
        <v>19</v>
      </c>
      <c r="M21" s="20" t="s">
        <v>20</v>
      </c>
      <c r="O21" s="4">
        <v>3117</v>
      </c>
      <c r="P21" s="4"/>
      <c r="Q21" s="4"/>
      <c r="R21" s="4"/>
      <c r="S21" s="4"/>
    </row>
    <row r="22" spans="1:19" x14ac:dyDescent="0.25">
      <c r="A22" s="225"/>
      <c r="B22" s="19"/>
      <c r="C22" s="20" t="s">
        <v>21</v>
      </c>
      <c r="E22" s="206" t="str">
        <f>IF(O22&gt;=0,"",O22*1.120838)</f>
        <v/>
      </c>
      <c r="F22" s="206" t="str">
        <f t="shared" ref="F22:I22" si="30">IF(P22&gt;=0,"",P22*1.120838)</f>
        <v/>
      </c>
      <c r="G22" s="206" t="str">
        <f t="shared" si="30"/>
        <v/>
      </c>
      <c r="H22" s="206" t="str">
        <f t="shared" si="30"/>
        <v/>
      </c>
      <c r="I22" s="206" t="str">
        <f t="shared" si="30"/>
        <v/>
      </c>
      <c r="K22" s="225"/>
      <c r="L22" s="19"/>
      <c r="M22" s="20" t="s">
        <v>21</v>
      </c>
      <c r="O22" s="16" t="str">
        <f>IF(O21-O20&lt;0,O21-O20,"")</f>
        <v/>
      </c>
      <c r="P22" s="16" t="str">
        <f t="shared" ref="P22:S22" si="31">IF(P21-P20&lt;0,P21-P20,"")</f>
        <v/>
      </c>
      <c r="Q22" s="16" t="str">
        <f t="shared" si="31"/>
        <v/>
      </c>
      <c r="R22" s="16" t="str">
        <f t="shared" si="31"/>
        <v/>
      </c>
      <c r="S22" s="16" t="str">
        <f t="shared" si="31"/>
        <v/>
      </c>
    </row>
    <row r="23" spans="1:19" x14ac:dyDescent="0.25">
      <c r="A23" s="225"/>
      <c r="B23" s="21" t="s">
        <v>24</v>
      </c>
      <c r="C23" s="20" t="s">
        <v>17</v>
      </c>
      <c r="E23" s="202">
        <f t="shared" ref="E23:E24" si="32">IF(O23&gt;0,O23*1.120838,"")</f>
        <v>350.822294</v>
      </c>
      <c r="F23" s="202" t="str">
        <f t="shared" ref="F23:F24" si="33">IF(P23&gt;0,P23*1.120838,"")</f>
        <v/>
      </c>
      <c r="G23" s="202" t="str">
        <f t="shared" ref="G23:G24" si="34">IF(Q23&gt;0,Q23*1.120838,"")</f>
        <v/>
      </c>
      <c r="H23" s="202" t="str">
        <f t="shared" ref="H23:H24" si="35">IF(R23&gt;0,R23*1.120838,"")</f>
        <v/>
      </c>
      <c r="I23" s="202" t="str">
        <f t="shared" ref="I23:I24" si="36">IF(S23&gt;0,S23*1.120838,"")</f>
        <v/>
      </c>
      <c r="K23" s="225" t="s">
        <v>24</v>
      </c>
      <c r="L23" s="21" t="s">
        <v>24</v>
      </c>
      <c r="M23" s="47" t="s">
        <v>17</v>
      </c>
      <c r="O23" s="3">
        <v>313</v>
      </c>
      <c r="P23" s="3"/>
      <c r="Q23" s="3"/>
      <c r="R23" s="3"/>
      <c r="S23" s="3"/>
    </row>
    <row r="24" spans="1:19" x14ac:dyDescent="0.25">
      <c r="A24" s="225"/>
      <c r="B24" s="19" t="s">
        <v>42</v>
      </c>
      <c r="C24" s="20" t="s">
        <v>20</v>
      </c>
      <c r="E24" s="205">
        <f t="shared" si="32"/>
        <v>156.91731999999999</v>
      </c>
      <c r="F24" s="205" t="str">
        <f t="shared" si="33"/>
        <v/>
      </c>
      <c r="G24" s="205" t="str">
        <f t="shared" si="34"/>
        <v/>
      </c>
      <c r="H24" s="205" t="str">
        <f t="shared" si="35"/>
        <v/>
      </c>
      <c r="I24" s="205" t="str">
        <f t="shared" si="36"/>
        <v/>
      </c>
      <c r="K24" s="225" t="s">
        <v>19</v>
      </c>
      <c r="L24" s="19" t="s">
        <v>19</v>
      </c>
      <c r="M24" s="20" t="s">
        <v>20</v>
      </c>
      <c r="O24" s="4">
        <v>140</v>
      </c>
      <c r="P24" s="4"/>
      <c r="Q24" s="4"/>
      <c r="R24" s="4"/>
      <c r="S24" s="4"/>
    </row>
    <row r="25" spans="1:19" x14ac:dyDescent="0.25">
      <c r="A25" s="225"/>
      <c r="B25" s="14"/>
      <c r="C25" s="20" t="s">
        <v>21</v>
      </c>
      <c r="E25" s="206">
        <f>IF(O25&gt;=0,"",O25*1.120838)</f>
        <v>-193.90497400000001</v>
      </c>
      <c r="F25" s="206" t="str">
        <f t="shared" ref="F25" si="37">IF(P25&gt;=0,"",P25*1.120838)</f>
        <v/>
      </c>
      <c r="G25" s="206" t="str">
        <f t="shared" ref="G25" si="38">IF(Q25&gt;=0,"",Q25*1.120838)</f>
        <v/>
      </c>
      <c r="H25" s="206" t="str">
        <f t="shared" ref="H25" si="39">IF(R25&gt;=0,"",R25*1.120838)</f>
        <v/>
      </c>
      <c r="I25" s="206" t="str">
        <f t="shared" ref="I25" si="40">IF(S25&gt;=0,"",S25*1.120838)</f>
        <v/>
      </c>
      <c r="K25" s="225"/>
      <c r="L25" s="14"/>
      <c r="M25" s="10" t="s">
        <v>21</v>
      </c>
      <c r="O25" s="16">
        <f>IF(O24-O23&lt;0,O24-O23,"")</f>
        <v>-173</v>
      </c>
      <c r="P25" s="16" t="str">
        <f t="shared" ref="P25" si="41">IF(P24-P23&lt;0,P24-P23,"")</f>
        <v/>
      </c>
      <c r="Q25" s="16" t="str">
        <f t="shared" ref="Q25" si="42">IF(Q24-Q23&lt;0,Q24-Q23,"")</f>
        <v/>
      </c>
      <c r="R25" s="16" t="str">
        <f t="shared" ref="R25" si="43">IF(R24-R23&lt;0,R24-R23,"")</f>
        <v/>
      </c>
      <c r="S25" s="16" t="str">
        <f t="shared" ref="S25" si="44">IF(S24-S23&lt;0,S24-S23,"")</f>
        <v/>
      </c>
    </row>
    <row r="26" spans="1:19" x14ac:dyDescent="0.25">
      <c r="A26" s="225"/>
      <c r="B26" s="13" t="s">
        <v>25</v>
      </c>
      <c r="C26" s="20" t="s">
        <v>17</v>
      </c>
      <c r="E26" s="202">
        <f t="shared" ref="E26:E27" si="45">IF(O26&gt;0,O26*1.120838,"")</f>
        <v>475.59398016000011</v>
      </c>
      <c r="F26" s="202" t="str">
        <f t="shared" ref="F26:F27" si="46">IF(P26&gt;0,P26*1.120838,"")</f>
        <v/>
      </c>
      <c r="G26" s="202" t="str">
        <f t="shared" ref="G26:G27" si="47">IF(Q26&gt;0,Q26*1.120838,"")</f>
        <v/>
      </c>
      <c r="H26" s="202" t="str">
        <f t="shared" ref="H26:H27" si="48">IF(R26&gt;0,R26*1.120838,"")</f>
        <v/>
      </c>
      <c r="I26" s="202" t="str">
        <f t="shared" ref="I26:I27" si="49">IF(S26&gt;0,S26*1.120838,"")</f>
        <v/>
      </c>
      <c r="K26" s="225" t="s">
        <v>25</v>
      </c>
      <c r="L26" s="13" t="s">
        <v>25</v>
      </c>
      <c r="M26" s="45" t="s">
        <v>17</v>
      </c>
      <c r="O26" s="3">
        <f>(O10*780)*0.05</f>
        <v>424.32000000000011</v>
      </c>
      <c r="P26" s="3"/>
      <c r="Q26" s="3"/>
      <c r="R26" s="3"/>
      <c r="S26" s="3"/>
    </row>
    <row r="27" spans="1:19" x14ac:dyDescent="0.25">
      <c r="A27" s="225"/>
      <c r="B27" s="19" t="s">
        <v>42</v>
      </c>
      <c r="C27" s="20" t="s">
        <v>20</v>
      </c>
      <c r="E27" s="205">
        <f t="shared" si="45"/>
        <v>300.38458400000002</v>
      </c>
      <c r="F27" s="205" t="str">
        <f t="shared" si="46"/>
        <v/>
      </c>
      <c r="G27" s="205" t="str">
        <f t="shared" si="47"/>
        <v/>
      </c>
      <c r="H27" s="205" t="str">
        <f t="shared" si="48"/>
        <v/>
      </c>
      <c r="I27" s="205" t="str">
        <f t="shared" si="49"/>
        <v/>
      </c>
      <c r="K27" s="225" t="s">
        <v>19</v>
      </c>
      <c r="L27" s="14" t="s">
        <v>19</v>
      </c>
      <c r="M27" s="10" t="s">
        <v>20</v>
      </c>
      <c r="O27" s="4">
        <v>268</v>
      </c>
      <c r="P27" s="4"/>
      <c r="Q27" s="4"/>
      <c r="R27" s="4"/>
      <c r="S27" s="4"/>
    </row>
    <row r="28" spans="1:19" x14ac:dyDescent="0.25">
      <c r="A28" s="225"/>
      <c r="B28" s="14"/>
      <c r="C28" s="20" t="s">
        <v>21</v>
      </c>
      <c r="E28" s="206">
        <f>IF(O28&gt;=0,"",O28*1.120838)</f>
        <v>-175.20939616000013</v>
      </c>
      <c r="F28" s="206" t="str">
        <f t="shared" ref="F28" si="50">IF(P28&gt;=0,"",P28*1.120838)</f>
        <v/>
      </c>
      <c r="G28" s="206" t="str">
        <f t="shared" ref="G28" si="51">IF(Q28&gt;=0,"",Q28*1.120838)</f>
        <v/>
      </c>
      <c r="H28" s="206" t="str">
        <f t="shared" ref="H28" si="52">IF(R28&gt;=0,"",R28*1.120838)</f>
        <v/>
      </c>
      <c r="I28" s="206" t="str">
        <f t="shared" ref="I28" si="53">IF(S28&gt;=0,"",S28*1.120838)</f>
        <v/>
      </c>
      <c r="K28" s="225"/>
      <c r="L28" s="14"/>
      <c r="M28" s="10" t="s">
        <v>21</v>
      </c>
      <c r="O28" s="16">
        <f>IF(O27-O26&lt;0,O27-O26,"")</f>
        <v>-156.32000000000011</v>
      </c>
      <c r="P28" s="16" t="str">
        <f t="shared" ref="P28" si="54">IF(P27-P26&lt;0,P27-P26,"")</f>
        <v/>
      </c>
      <c r="Q28" s="16" t="str">
        <f t="shared" ref="Q28" si="55">IF(Q27-Q26&lt;0,Q27-Q26,"")</f>
        <v/>
      </c>
      <c r="R28" s="16" t="str">
        <f t="shared" ref="R28" si="56">IF(R27-R26&lt;0,R27-R26,"")</f>
        <v/>
      </c>
      <c r="S28" s="16" t="str">
        <f t="shared" ref="S28" si="57">IF(S27-S26&lt;0,S27-S26,"")</f>
        <v/>
      </c>
    </row>
    <row r="29" spans="1:19" x14ac:dyDescent="0.25">
      <c r="A29" s="226"/>
      <c r="B29" s="22" t="s">
        <v>26</v>
      </c>
      <c r="C29" s="49" t="s">
        <v>42</v>
      </c>
      <c r="E29" s="202">
        <f>IF(O29&gt;0,O29*1.120838,"")</f>
        <v>66.129441999999997</v>
      </c>
      <c r="F29" s="202" t="str">
        <f t="shared" ref="F29" si="58">IF(P29&gt;0,P29*1.120838,"")</f>
        <v/>
      </c>
      <c r="G29" s="202" t="str">
        <f t="shared" ref="G29" si="59">IF(Q29&gt;0,Q29*1.120838,"")</f>
        <v/>
      </c>
      <c r="H29" s="202" t="str">
        <f t="shared" ref="H29" si="60">IF(R29&gt;0,R29*1.120838,"")</f>
        <v/>
      </c>
      <c r="I29" s="202" t="str">
        <f t="shared" ref="I29" si="61">IF(S29&gt;0,S29*1.120838,"")</f>
        <v/>
      </c>
      <c r="K29" s="226" t="s">
        <v>26</v>
      </c>
      <c r="L29" s="22" t="s">
        <v>26</v>
      </c>
      <c r="M29" s="48" t="s">
        <v>27</v>
      </c>
      <c r="N29" s="10"/>
      <c r="O29" s="2">
        <v>59</v>
      </c>
      <c r="P29" s="2"/>
      <c r="Q29" s="2"/>
      <c r="R29" s="2"/>
      <c r="S29" s="2"/>
    </row>
    <row r="30" spans="1:19" ht="16.5" customHeight="1" x14ac:dyDescent="0.25">
      <c r="B30" s="34" t="s">
        <v>29</v>
      </c>
      <c r="C30" s="12"/>
      <c r="E30" s="207"/>
      <c r="F30" s="207"/>
      <c r="G30" s="207"/>
      <c r="H30" s="207"/>
      <c r="I30" s="207"/>
      <c r="L30" s="34" t="s">
        <v>29</v>
      </c>
      <c r="M30" s="12"/>
      <c r="O30" s="3"/>
      <c r="P30" s="3"/>
      <c r="Q30" s="3"/>
      <c r="R30" s="3"/>
      <c r="S30" s="3"/>
    </row>
    <row r="31" spans="1:19" ht="15.75" x14ac:dyDescent="0.25">
      <c r="B31" s="23" t="s">
        <v>46</v>
      </c>
      <c r="C31" s="41"/>
      <c r="E31" s="197">
        <f>IF(O31&gt;0,O31,"")</f>
        <v>71.599999999999994</v>
      </c>
      <c r="F31" s="197" t="str">
        <f t="shared" ref="F31:I31" si="62">IF(P31&gt;0,P31,"")</f>
        <v/>
      </c>
      <c r="G31" s="197" t="str">
        <f t="shared" si="62"/>
        <v/>
      </c>
      <c r="H31" s="197" t="str">
        <f t="shared" si="62"/>
        <v/>
      </c>
      <c r="I31" s="197" t="str">
        <f t="shared" si="62"/>
        <v/>
      </c>
      <c r="L31" s="23" t="s">
        <v>46</v>
      </c>
      <c r="M31" s="41"/>
      <c r="O31" s="32">
        <v>71.599999999999994</v>
      </c>
      <c r="P31" s="32"/>
      <c r="Q31" s="32"/>
      <c r="R31" s="32"/>
      <c r="S31" s="32"/>
    </row>
    <row r="32" spans="1:19" ht="15.75" x14ac:dyDescent="0.25">
      <c r="B32" s="23" t="s">
        <v>45</v>
      </c>
      <c r="C32" s="41"/>
      <c r="E32" s="208">
        <f t="shared" ref="E32:E36" si="63">IF(O32&gt;0,O32,"")</f>
        <v>5.36</v>
      </c>
      <c r="F32" s="208" t="str">
        <f t="shared" ref="F32:F36" si="64">IF(P32&gt;0,P32,"")</f>
        <v/>
      </c>
      <c r="G32" s="208" t="str">
        <f t="shared" ref="G32:G36" si="65">IF(Q32&gt;0,Q32,"")</f>
        <v/>
      </c>
      <c r="H32" s="208" t="str">
        <f t="shared" ref="H32:H36" si="66">IF(R32&gt;0,R32,"")</f>
        <v/>
      </c>
      <c r="I32" s="208" t="str">
        <f t="shared" ref="I32:I36" si="67">IF(S32&gt;0,S32,"")</f>
        <v/>
      </c>
      <c r="L32" s="23" t="s">
        <v>45</v>
      </c>
      <c r="M32" s="41"/>
      <c r="O32" s="33">
        <v>5.36</v>
      </c>
      <c r="P32" s="33"/>
      <c r="Q32" s="33"/>
      <c r="R32" s="33"/>
      <c r="S32" s="33"/>
    </row>
    <row r="33" spans="2:19" x14ac:dyDescent="0.25">
      <c r="B33" s="23" t="s">
        <v>30</v>
      </c>
      <c r="C33" s="1"/>
      <c r="E33" s="208">
        <f t="shared" si="63"/>
        <v>3.16</v>
      </c>
      <c r="F33" s="208" t="str">
        <f t="shared" si="64"/>
        <v/>
      </c>
      <c r="G33" s="208" t="str">
        <f t="shared" si="65"/>
        <v/>
      </c>
      <c r="H33" s="208" t="str">
        <f t="shared" si="66"/>
        <v/>
      </c>
      <c r="I33" s="208" t="str">
        <f t="shared" si="67"/>
        <v/>
      </c>
      <c r="L33" s="23" t="s">
        <v>30</v>
      </c>
      <c r="M33" s="1"/>
      <c r="O33" s="33">
        <v>3.16</v>
      </c>
      <c r="P33" s="33"/>
      <c r="Q33" s="33"/>
      <c r="R33" s="33"/>
      <c r="S33" s="33"/>
    </row>
    <row r="34" spans="2:19" x14ac:dyDescent="0.25">
      <c r="B34" s="23" t="s">
        <v>31</v>
      </c>
      <c r="C34" s="1"/>
      <c r="E34" s="208">
        <f t="shared" si="63"/>
        <v>1.18</v>
      </c>
      <c r="F34" s="208" t="str">
        <f t="shared" si="64"/>
        <v/>
      </c>
      <c r="G34" s="208" t="str">
        <f t="shared" si="65"/>
        <v/>
      </c>
      <c r="H34" s="208" t="str">
        <f t="shared" si="66"/>
        <v/>
      </c>
      <c r="I34" s="208" t="str">
        <f t="shared" si="67"/>
        <v/>
      </c>
      <c r="L34" s="23" t="s">
        <v>31</v>
      </c>
      <c r="M34" s="1"/>
      <c r="O34" s="33">
        <v>1.18</v>
      </c>
      <c r="P34" s="33"/>
      <c r="Q34" s="33"/>
      <c r="R34" s="33"/>
      <c r="S34" s="33"/>
    </row>
    <row r="35" spans="2:19" x14ac:dyDescent="0.25">
      <c r="B35" s="23" t="s">
        <v>32</v>
      </c>
      <c r="C35" s="1"/>
      <c r="E35" s="208">
        <f t="shared" si="63"/>
        <v>5.2</v>
      </c>
      <c r="F35" s="208" t="str">
        <f t="shared" si="64"/>
        <v/>
      </c>
      <c r="G35" s="208" t="str">
        <f t="shared" si="65"/>
        <v/>
      </c>
      <c r="H35" s="208" t="str">
        <f t="shared" si="66"/>
        <v/>
      </c>
      <c r="I35" s="208" t="str">
        <f t="shared" si="67"/>
        <v/>
      </c>
      <c r="L35" s="23" t="s">
        <v>32</v>
      </c>
      <c r="M35" s="1"/>
      <c r="O35" s="33">
        <v>5.2</v>
      </c>
      <c r="P35" s="33"/>
      <c r="Q35" s="33"/>
      <c r="R35" s="33"/>
      <c r="S35" s="33"/>
    </row>
    <row r="36" spans="2:19" x14ac:dyDescent="0.25">
      <c r="B36" s="24" t="s">
        <v>33</v>
      </c>
      <c r="C36" s="31"/>
      <c r="E36" s="208">
        <f t="shared" si="63"/>
        <v>13.5</v>
      </c>
      <c r="F36" s="208" t="str">
        <f t="shared" si="64"/>
        <v/>
      </c>
      <c r="G36" s="208" t="str">
        <f t="shared" si="65"/>
        <v/>
      </c>
      <c r="H36" s="208" t="str">
        <f t="shared" si="66"/>
        <v/>
      </c>
      <c r="I36" s="208" t="str">
        <f t="shared" si="67"/>
        <v/>
      </c>
      <c r="L36" s="24" t="s">
        <v>33</v>
      </c>
      <c r="M36" s="31"/>
      <c r="O36" s="33">
        <v>13.5</v>
      </c>
      <c r="P36" s="33"/>
      <c r="Q36" s="33"/>
      <c r="R36" s="33"/>
      <c r="S36" s="33"/>
    </row>
    <row r="37" spans="2:19" x14ac:dyDescent="0.25">
      <c r="B37" s="25" t="s">
        <v>34</v>
      </c>
      <c r="C37" s="9"/>
      <c r="E37" s="197">
        <f t="shared" ref="E37:E44" si="68">IF(O37&gt;0,O37,"")</f>
        <v>0.18</v>
      </c>
      <c r="F37" s="197" t="str">
        <f t="shared" ref="F37:F44" si="69">IF(P37&gt;0,P37,"")</f>
        <v/>
      </c>
      <c r="G37" s="197" t="str">
        <f t="shared" ref="G37:G44" si="70">IF(Q37&gt;0,Q37,"")</f>
        <v/>
      </c>
      <c r="H37" s="197" t="str">
        <f t="shared" ref="H37:H44" si="71">IF(R37&gt;0,R37,"")</f>
        <v/>
      </c>
      <c r="I37" s="197" t="str">
        <f t="shared" ref="I37:I44" si="72">IF(S37&gt;0,S37,"")</f>
        <v/>
      </c>
      <c r="L37" s="25" t="s">
        <v>34</v>
      </c>
      <c r="M37" s="9"/>
      <c r="O37" s="32">
        <v>0.18</v>
      </c>
      <c r="P37" s="32"/>
      <c r="Q37" s="32"/>
      <c r="R37" s="32"/>
      <c r="S37" s="32"/>
    </row>
    <row r="38" spans="2:19" x14ac:dyDescent="0.25">
      <c r="B38" s="26" t="s">
        <v>35</v>
      </c>
      <c r="C38" s="31"/>
      <c r="E38" s="208" t="str">
        <f t="shared" si="68"/>
        <v/>
      </c>
      <c r="F38" s="208" t="str">
        <f t="shared" si="69"/>
        <v/>
      </c>
      <c r="G38" s="208" t="str">
        <f t="shared" si="70"/>
        <v/>
      </c>
      <c r="H38" s="208" t="str">
        <f t="shared" si="71"/>
        <v/>
      </c>
      <c r="I38" s="208" t="str">
        <f t="shared" si="72"/>
        <v/>
      </c>
      <c r="L38" s="26" t="s">
        <v>35</v>
      </c>
      <c r="M38" s="31"/>
      <c r="O38" s="35"/>
      <c r="P38" s="35"/>
      <c r="Q38" s="35"/>
      <c r="R38" s="35"/>
      <c r="S38" s="35"/>
    </row>
    <row r="39" spans="2:19" x14ac:dyDescent="0.25">
      <c r="B39" s="27" t="s">
        <v>36</v>
      </c>
      <c r="C39" s="12"/>
      <c r="E39" s="197" t="str">
        <f t="shared" si="68"/>
        <v/>
      </c>
      <c r="F39" s="197" t="str">
        <f t="shared" si="69"/>
        <v/>
      </c>
      <c r="G39" s="197" t="str">
        <f t="shared" si="70"/>
        <v/>
      </c>
      <c r="H39" s="197" t="str">
        <f t="shared" si="71"/>
        <v/>
      </c>
      <c r="I39" s="197" t="str">
        <f t="shared" si="72"/>
        <v/>
      </c>
      <c r="L39" s="27" t="s">
        <v>36</v>
      </c>
      <c r="M39" s="12"/>
      <c r="O39" s="29"/>
      <c r="P39" s="29"/>
      <c r="Q39" s="29"/>
      <c r="R39" s="29"/>
      <c r="S39" s="29"/>
    </row>
    <row r="40" spans="2:19" x14ac:dyDescent="0.25">
      <c r="B40" s="27" t="s">
        <v>37</v>
      </c>
      <c r="C40" s="12"/>
      <c r="E40" s="197">
        <f t="shared" si="68"/>
        <v>1.04</v>
      </c>
      <c r="F40" s="197" t="str">
        <f t="shared" si="69"/>
        <v/>
      </c>
      <c r="G40" s="197" t="str">
        <f t="shared" si="70"/>
        <v/>
      </c>
      <c r="H40" s="197" t="str">
        <f t="shared" si="71"/>
        <v/>
      </c>
      <c r="I40" s="197" t="str">
        <f t="shared" si="72"/>
        <v/>
      </c>
      <c r="L40" s="27" t="s">
        <v>37</v>
      </c>
      <c r="M40" s="12"/>
      <c r="O40" s="29">
        <v>1.04</v>
      </c>
      <c r="P40" s="29"/>
      <c r="Q40" s="29"/>
      <c r="R40" s="29"/>
      <c r="S40" s="29"/>
    </row>
    <row r="41" spans="2:19" x14ac:dyDescent="0.25">
      <c r="B41" s="27" t="s">
        <v>38</v>
      </c>
      <c r="C41" s="12"/>
      <c r="E41" s="197">
        <f t="shared" si="68"/>
        <v>411</v>
      </c>
      <c r="F41" s="197" t="str">
        <f t="shared" si="69"/>
        <v/>
      </c>
      <c r="G41" s="197" t="str">
        <f t="shared" si="70"/>
        <v/>
      </c>
      <c r="H41" s="197" t="str">
        <f t="shared" si="71"/>
        <v/>
      </c>
      <c r="I41" s="197" t="str">
        <f t="shared" si="72"/>
        <v/>
      </c>
      <c r="L41" s="27" t="s">
        <v>38</v>
      </c>
      <c r="M41" s="12"/>
      <c r="O41" s="29">
        <v>411</v>
      </c>
      <c r="P41" s="29"/>
      <c r="Q41" s="29"/>
      <c r="R41" s="29"/>
      <c r="S41" s="29"/>
    </row>
    <row r="42" spans="2:19" x14ac:dyDescent="0.25">
      <c r="B42" s="27" t="s">
        <v>39</v>
      </c>
      <c r="C42" s="12"/>
      <c r="E42" s="197">
        <f t="shared" si="68"/>
        <v>50</v>
      </c>
      <c r="F42" s="197" t="str">
        <f t="shared" si="69"/>
        <v/>
      </c>
      <c r="G42" s="197" t="str">
        <f t="shared" si="70"/>
        <v/>
      </c>
      <c r="H42" s="197" t="str">
        <f t="shared" si="71"/>
        <v/>
      </c>
      <c r="I42" s="197" t="str">
        <f t="shared" si="72"/>
        <v/>
      </c>
      <c r="L42" s="27" t="s">
        <v>39</v>
      </c>
      <c r="M42" s="12"/>
      <c r="O42" s="29">
        <v>50</v>
      </c>
      <c r="P42" s="29"/>
      <c r="Q42" s="29"/>
      <c r="R42" s="29"/>
      <c r="S42" s="29"/>
    </row>
    <row r="43" spans="2:19" x14ac:dyDescent="0.25">
      <c r="B43" s="27" t="s">
        <v>40</v>
      </c>
      <c r="C43" s="12"/>
      <c r="E43" s="197">
        <f t="shared" si="68"/>
        <v>0.94</v>
      </c>
      <c r="F43" s="197" t="str">
        <f t="shared" si="69"/>
        <v/>
      </c>
      <c r="G43" s="197" t="str">
        <f t="shared" si="70"/>
        <v/>
      </c>
      <c r="H43" s="197" t="str">
        <f t="shared" si="71"/>
        <v/>
      </c>
      <c r="I43" s="197" t="str">
        <f t="shared" si="72"/>
        <v/>
      </c>
      <c r="L43" s="27" t="s">
        <v>40</v>
      </c>
      <c r="M43" s="12"/>
      <c r="O43" s="29">
        <v>0.94</v>
      </c>
      <c r="P43" s="29"/>
      <c r="Q43" s="29"/>
      <c r="R43" s="29"/>
      <c r="S43" s="29"/>
    </row>
    <row r="44" spans="2:19" x14ac:dyDescent="0.25">
      <c r="B44" s="27" t="s">
        <v>41</v>
      </c>
      <c r="C44" s="12"/>
      <c r="E44" s="209">
        <f t="shared" si="68"/>
        <v>4.0999999999999996</v>
      </c>
      <c r="F44" s="209" t="str">
        <f t="shared" si="69"/>
        <v/>
      </c>
      <c r="G44" s="209" t="str">
        <f t="shared" si="70"/>
        <v/>
      </c>
      <c r="H44" s="209" t="str">
        <f t="shared" si="71"/>
        <v/>
      </c>
      <c r="I44" s="209" t="str">
        <f t="shared" si="72"/>
        <v/>
      </c>
      <c r="L44" s="27" t="s">
        <v>41</v>
      </c>
      <c r="M44" s="12"/>
      <c r="O44" s="29">
        <v>4.0999999999999996</v>
      </c>
      <c r="P44" s="29"/>
      <c r="Q44" s="29"/>
      <c r="R44" s="29"/>
      <c r="S44" s="29"/>
    </row>
    <row r="45" spans="2:19" x14ac:dyDescent="0.25">
      <c r="B45" s="27" t="s">
        <v>48</v>
      </c>
      <c r="C45" s="12"/>
      <c r="E45" s="209">
        <f t="shared" ref="E45" si="73">IF(O45&gt;0,O45,"")</f>
        <v>0.92</v>
      </c>
      <c r="F45" s="209" t="str">
        <f t="shared" ref="F45" si="74">IF(P45&gt;0,P45,"")</f>
        <v/>
      </c>
      <c r="G45" s="209" t="str">
        <f t="shared" ref="G45" si="75">IF(Q45&gt;0,Q45,"")</f>
        <v/>
      </c>
      <c r="H45" s="209" t="str">
        <f t="shared" ref="H45" si="76">IF(R45&gt;0,R45,"")</f>
        <v/>
      </c>
      <c r="I45" s="209" t="str">
        <f t="shared" ref="I45" si="77">IF(S45&gt;0,S45,"")</f>
        <v/>
      </c>
      <c r="L45" s="27" t="s">
        <v>48</v>
      </c>
      <c r="M45" s="12"/>
      <c r="O45" s="29">
        <v>0.92</v>
      </c>
      <c r="P45" s="29"/>
      <c r="Q45" s="29"/>
      <c r="R45" s="29"/>
      <c r="S45" s="29"/>
    </row>
    <row r="49" ht="18.75" customHeight="1" x14ac:dyDescent="0.25"/>
  </sheetData>
  <sheetProtection selectLockedCells="1"/>
  <mergeCells count="18">
    <mergeCell ref="L11:M11"/>
    <mergeCell ref="L12:M12"/>
    <mergeCell ref="B1:I1"/>
    <mergeCell ref="B8:C8"/>
    <mergeCell ref="B9:C9"/>
    <mergeCell ref="B10:C10"/>
    <mergeCell ref="B11:C11"/>
    <mergeCell ref="L1:S1"/>
    <mergeCell ref="L8:M8"/>
    <mergeCell ref="L9:M9"/>
    <mergeCell ref="L10:M10"/>
    <mergeCell ref="R5:S5"/>
    <mergeCell ref="H5:I5"/>
    <mergeCell ref="K14:K19"/>
    <mergeCell ref="K20:K29"/>
    <mergeCell ref="B12:C12"/>
    <mergeCell ref="A14:A19"/>
    <mergeCell ref="A20:A29"/>
  </mergeCells>
  <pageMargins left="0.70866141732283472" right="0.70866141732283472" top="0.74803149606299213" bottom="0.35433070866141736" header="0.31496062992125984" footer="0.31496062992125984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topLeftCell="A24" zoomScaleNormal="100" workbookViewId="0">
      <selection activeCell="O46" sqref="O46"/>
    </sheetView>
  </sheetViews>
  <sheetFormatPr defaultRowHeight="15" x14ac:dyDescent="0.25"/>
  <cols>
    <col min="1" max="1" width="4.42578125" style="6" customWidth="1"/>
    <col min="2" max="2" width="15.42578125" style="6" customWidth="1"/>
    <col min="3" max="3" width="18.42578125" style="6" customWidth="1"/>
    <col min="4" max="4" width="0.7109375" style="6" customWidth="1"/>
    <col min="5" max="9" width="9.5703125" style="6" customWidth="1"/>
    <col min="10" max="10" width="1.28515625" customWidth="1"/>
    <col min="11" max="11" width="4.42578125" style="6" customWidth="1"/>
    <col min="12" max="12" width="15.42578125" style="6" customWidth="1"/>
    <col min="13" max="13" width="18.42578125" style="6" customWidth="1"/>
    <col min="14" max="14" width="0.7109375" style="6" customWidth="1"/>
    <col min="15" max="19" width="9.5703125" style="6" customWidth="1"/>
  </cols>
  <sheetData>
    <row r="1" spans="1:19" ht="26.25" x14ac:dyDescent="0.4">
      <c r="B1" s="230" t="s">
        <v>43</v>
      </c>
      <c r="C1" s="230"/>
      <c r="D1" s="230"/>
      <c r="E1" s="230"/>
      <c r="F1" s="230"/>
      <c r="G1" s="230"/>
      <c r="H1" s="230"/>
      <c r="I1" s="230"/>
      <c r="L1" s="230" t="s">
        <v>44</v>
      </c>
      <c r="M1" s="230"/>
      <c r="N1" s="230"/>
      <c r="O1" s="230"/>
      <c r="P1" s="230"/>
      <c r="Q1" s="230"/>
      <c r="R1" s="230"/>
      <c r="S1" s="230"/>
    </row>
    <row r="2" spans="1:19" ht="7.5" customHeight="1" x14ac:dyDescent="0.25">
      <c r="L2" s="7"/>
      <c r="M2" s="7"/>
      <c r="N2" s="7"/>
      <c r="O2" s="7"/>
      <c r="P2" s="7"/>
      <c r="Q2" s="7"/>
      <c r="R2" s="7"/>
      <c r="S2" s="7"/>
    </row>
    <row r="3" spans="1:19" x14ac:dyDescent="0.25">
      <c r="B3" s="6" t="s">
        <v>5</v>
      </c>
      <c r="C3" s="8" t="s">
        <v>6</v>
      </c>
      <c r="D3" s="8"/>
      <c r="E3" s="8"/>
      <c r="G3" s="6" t="s">
        <v>0</v>
      </c>
      <c r="H3" s="8" t="s">
        <v>1</v>
      </c>
      <c r="I3" s="8"/>
      <c r="L3" s="6" t="s">
        <v>5</v>
      </c>
      <c r="M3" s="28" t="s">
        <v>6</v>
      </c>
      <c r="N3" s="28"/>
      <c r="O3" s="28"/>
      <c r="Q3" s="6" t="s">
        <v>0</v>
      </c>
      <c r="R3" s="28" t="s">
        <v>1</v>
      </c>
      <c r="S3" s="28"/>
    </row>
    <row r="4" spans="1:19" ht="8.25" customHeight="1" x14ac:dyDescent="0.25"/>
    <row r="5" spans="1:19" x14ac:dyDescent="0.25">
      <c r="B5" s="6" t="s">
        <v>2</v>
      </c>
      <c r="C5" s="8" t="s">
        <v>3</v>
      </c>
      <c r="D5" s="8"/>
      <c r="E5" s="8"/>
      <c r="F5" s="8"/>
      <c r="G5" s="6" t="s">
        <v>4</v>
      </c>
      <c r="H5" s="233">
        <f>R5</f>
        <v>41189</v>
      </c>
      <c r="I5" s="234"/>
      <c r="L5" s="6" t="s">
        <v>2</v>
      </c>
      <c r="M5" s="28" t="s">
        <v>3</v>
      </c>
      <c r="N5" s="28"/>
      <c r="O5" s="28"/>
      <c r="P5" s="8"/>
      <c r="Q5" s="6" t="s">
        <v>4</v>
      </c>
      <c r="R5" s="231">
        <v>41189</v>
      </c>
      <c r="S5" s="232"/>
    </row>
    <row r="6" spans="1:19" x14ac:dyDescent="0.25">
      <c r="B6" s="8"/>
      <c r="C6" s="8">
        <v>5736833880</v>
      </c>
      <c r="D6" s="8"/>
      <c r="E6" s="8"/>
      <c r="F6" s="8"/>
      <c r="G6" s="8"/>
      <c r="H6" s="8"/>
      <c r="I6" s="8"/>
      <c r="L6" s="8"/>
      <c r="M6" s="28">
        <v>5736833880</v>
      </c>
      <c r="N6" s="28"/>
      <c r="O6" s="28"/>
      <c r="P6" s="8"/>
      <c r="Q6" s="8"/>
      <c r="R6" s="8"/>
      <c r="S6" s="8"/>
    </row>
    <row r="7" spans="1:19" ht="24.75" customHeight="1" x14ac:dyDescent="0.25">
      <c r="B7" s="36" t="s">
        <v>7</v>
      </c>
      <c r="C7" s="37" t="str">
        <f>IF(M7&gt;0,M7,"")</f>
        <v/>
      </c>
      <c r="D7" s="9"/>
      <c r="E7" s="198" t="str">
        <f t="shared" ref="E7:I12" si="0">IF(O7&gt;0,O7,"")</f>
        <v/>
      </c>
      <c r="F7" s="198" t="str">
        <f t="shared" si="0"/>
        <v/>
      </c>
      <c r="G7" s="198" t="str">
        <f t="shared" si="0"/>
        <v/>
      </c>
      <c r="H7" s="198" t="str">
        <f t="shared" si="0"/>
        <v/>
      </c>
      <c r="I7" s="198" t="str">
        <f t="shared" si="0"/>
        <v/>
      </c>
      <c r="L7" s="36"/>
      <c r="M7" s="38"/>
      <c r="N7" s="9"/>
      <c r="O7" s="43"/>
      <c r="P7" s="44"/>
      <c r="Q7" s="43"/>
      <c r="R7" s="43"/>
      <c r="S7" s="43"/>
    </row>
    <row r="8" spans="1:19" ht="24.75" customHeight="1" x14ac:dyDescent="0.25">
      <c r="B8" s="229" t="s">
        <v>8</v>
      </c>
      <c r="C8" s="229"/>
      <c r="D8" s="10"/>
      <c r="E8" s="199" t="str">
        <f t="shared" si="0"/>
        <v/>
      </c>
      <c r="F8" s="199" t="str">
        <f t="shared" si="0"/>
        <v/>
      </c>
      <c r="G8" s="199" t="str">
        <f t="shared" si="0"/>
        <v/>
      </c>
      <c r="H8" s="199" t="str">
        <f t="shared" si="0"/>
        <v/>
      </c>
      <c r="I8" s="199" t="str">
        <f t="shared" si="0"/>
        <v/>
      </c>
      <c r="L8" s="229"/>
      <c r="M8" s="229"/>
      <c r="N8" s="10"/>
      <c r="O8" s="43"/>
      <c r="P8" s="43"/>
      <c r="Q8" s="43"/>
      <c r="R8" s="43"/>
      <c r="S8" s="43"/>
    </row>
    <row r="9" spans="1:19" ht="24.75" customHeight="1" x14ac:dyDescent="0.25">
      <c r="B9" s="229" t="s">
        <v>9</v>
      </c>
      <c r="C9" s="229"/>
      <c r="D9" s="10"/>
      <c r="E9" s="200" t="str">
        <f t="shared" si="0"/>
        <v/>
      </c>
      <c r="F9" s="200" t="str">
        <f t="shared" si="0"/>
        <v/>
      </c>
      <c r="G9" s="200" t="str">
        <f t="shared" si="0"/>
        <v/>
      </c>
      <c r="H9" s="200" t="str">
        <f t="shared" si="0"/>
        <v/>
      </c>
      <c r="I9" s="200" t="str">
        <f t="shared" si="0"/>
        <v/>
      </c>
      <c r="L9" s="229" t="s">
        <v>9</v>
      </c>
      <c r="M9" s="229"/>
      <c r="N9" s="10"/>
      <c r="O9" s="39"/>
      <c r="P9" s="39"/>
      <c r="Q9" s="39"/>
      <c r="R9" s="39"/>
      <c r="S9" s="39"/>
    </row>
    <row r="10" spans="1:19" ht="24.75" customHeight="1" x14ac:dyDescent="0.25">
      <c r="B10" s="229" t="s">
        <v>10</v>
      </c>
      <c r="C10" s="229"/>
      <c r="D10" s="10"/>
      <c r="E10" s="200">
        <f t="shared" si="0"/>
        <v>12.37</v>
      </c>
      <c r="F10" s="200" t="str">
        <f t="shared" si="0"/>
        <v/>
      </c>
      <c r="G10" s="200" t="str">
        <f t="shared" si="0"/>
        <v/>
      </c>
      <c r="H10" s="200" t="str">
        <f t="shared" si="0"/>
        <v/>
      </c>
      <c r="I10" s="200" t="str">
        <f t="shared" si="0"/>
        <v/>
      </c>
      <c r="L10" s="229" t="s">
        <v>10</v>
      </c>
      <c r="M10" s="229"/>
      <c r="N10" s="10"/>
      <c r="O10" s="40">
        <v>12.37</v>
      </c>
      <c r="P10" s="40"/>
      <c r="Q10" s="40"/>
      <c r="R10" s="40"/>
      <c r="S10" s="40"/>
    </row>
    <row r="11" spans="1:19" ht="24.75" customHeight="1" x14ac:dyDescent="0.25">
      <c r="B11" s="229" t="s">
        <v>11</v>
      </c>
      <c r="C11" s="229"/>
      <c r="D11" s="10"/>
      <c r="E11" s="200">
        <f t="shared" si="0"/>
        <v>6.1</v>
      </c>
      <c r="F11" s="200" t="str">
        <f t="shared" si="0"/>
        <v/>
      </c>
      <c r="G11" s="200" t="str">
        <f t="shared" si="0"/>
        <v/>
      </c>
      <c r="H11" s="200" t="str">
        <f t="shared" si="0"/>
        <v/>
      </c>
      <c r="I11" s="200" t="str">
        <f t="shared" si="0"/>
        <v/>
      </c>
      <c r="L11" s="229" t="s">
        <v>11</v>
      </c>
      <c r="M11" s="229"/>
      <c r="N11" s="10"/>
      <c r="O11" s="40">
        <v>6.1</v>
      </c>
      <c r="P11" s="40"/>
      <c r="Q11" s="40"/>
      <c r="R11" s="40"/>
      <c r="S11" s="40"/>
    </row>
    <row r="12" spans="1:19" ht="24.75" customHeight="1" x14ac:dyDescent="0.25">
      <c r="B12" s="227" t="s">
        <v>12</v>
      </c>
      <c r="C12" s="228"/>
      <c r="D12" s="10"/>
      <c r="E12" s="201">
        <f t="shared" si="0"/>
        <v>3</v>
      </c>
      <c r="F12" s="201" t="str">
        <f t="shared" si="0"/>
        <v/>
      </c>
      <c r="G12" s="201" t="str">
        <f t="shared" si="0"/>
        <v/>
      </c>
      <c r="H12" s="201" t="str">
        <f t="shared" si="0"/>
        <v/>
      </c>
      <c r="I12" s="201" t="str">
        <f t="shared" si="0"/>
        <v/>
      </c>
      <c r="L12" s="227" t="s">
        <v>12</v>
      </c>
      <c r="M12" s="228"/>
      <c r="N12" s="10"/>
      <c r="O12" s="40">
        <v>3</v>
      </c>
      <c r="P12" s="40"/>
      <c r="Q12" s="40"/>
      <c r="R12" s="40"/>
      <c r="S12" s="40"/>
    </row>
    <row r="13" spans="1:19" ht="4.5" customHeight="1" x14ac:dyDescent="0.25">
      <c r="E13" s="196"/>
      <c r="F13" s="196"/>
      <c r="G13" s="196"/>
      <c r="H13" s="196"/>
      <c r="I13" s="196"/>
    </row>
    <row r="14" spans="1:19" x14ac:dyDescent="0.25">
      <c r="A14" s="224" t="s">
        <v>22</v>
      </c>
      <c r="B14" s="11" t="s">
        <v>13</v>
      </c>
      <c r="C14" s="12" t="s">
        <v>42</v>
      </c>
      <c r="E14" s="202">
        <f>IF(O14&gt;0,O14*1.120838,"")</f>
        <v>89.66704</v>
      </c>
      <c r="F14" s="202" t="str">
        <f t="shared" ref="F14:I14" si="1">IF(P14&gt;0,P14*1.120838,"")</f>
        <v/>
      </c>
      <c r="G14" s="202" t="str">
        <f t="shared" si="1"/>
        <v/>
      </c>
      <c r="H14" s="202" t="str">
        <f t="shared" si="1"/>
        <v/>
      </c>
      <c r="I14" s="202" t="str">
        <f t="shared" si="1"/>
        <v/>
      </c>
      <c r="K14" s="224"/>
      <c r="L14" s="11" t="s">
        <v>13</v>
      </c>
      <c r="M14" s="12" t="s">
        <v>27</v>
      </c>
      <c r="O14" s="2">
        <v>80</v>
      </c>
      <c r="P14" s="2"/>
      <c r="Q14" s="2"/>
      <c r="R14" s="2"/>
      <c r="S14" s="2"/>
    </row>
    <row r="15" spans="1:19" x14ac:dyDescent="0.25">
      <c r="A15" s="225"/>
      <c r="B15" s="11" t="s">
        <v>14</v>
      </c>
      <c r="C15" s="12" t="s">
        <v>15</v>
      </c>
      <c r="E15" s="203">
        <f t="shared" ref="E15:I15" si="2">IF(O15&gt;0,O15,"")</f>
        <v>4</v>
      </c>
      <c r="F15" s="203" t="str">
        <f t="shared" si="2"/>
        <v/>
      </c>
      <c r="G15" s="203" t="str">
        <f t="shared" si="2"/>
        <v/>
      </c>
      <c r="H15" s="203" t="str">
        <f t="shared" si="2"/>
        <v/>
      </c>
      <c r="I15" s="203" t="str">
        <f t="shared" si="2"/>
        <v/>
      </c>
      <c r="K15" s="225"/>
      <c r="L15" s="11" t="s">
        <v>14</v>
      </c>
      <c r="M15" s="12" t="s">
        <v>15</v>
      </c>
      <c r="O15" s="5">
        <v>4</v>
      </c>
      <c r="P15" s="5"/>
      <c r="Q15" s="5"/>
      <c r="R15" s="5"/>
      <c r="S15" s="5"/>
    </row>
    <row r="16" spans="1:19" x14ac:dyDescent="0.25">
      <c r="A16" s="225"/>
      <c r="B16" s="13" t="s">
        <v>47</v>
      </c>
      <c r="C16" s="9"/>
      <c r="E16" s="204" t="str">
        <f t="shared" ref="E16:I16" si="3">IF(O16&gt;=0,"",O16*1.120838)</f>
        <v/>
      </c>
      <c r="F16" s="204" t="str">
        <f t="shared" si="3"/>
        <v/>
      </c>
      <c r="G16" s="204" t="str">
        <f t="shared" si="3"/>
        <v/>
      </c>
      <c r="H16" s="204" t="str">
        <f t="shared" si="3"/>
        <v/>
      </c>
      <c r="I16" s="204" t="str">
        <f t="shared" si="3"/>
        <v/>
      </c>
      <c r="K16" s="225"/>
      <c r="L16" s="13" t="s">
        <v>47</v>
      </c>
      <c r="M16" s="9"/>
      <c r="O16" s="3"/>
      <c r="P16" s="3"/>
      <c r="Q16" s="3"/>
      <c r="R16" s="3"/>
      <c r="S16" s="3"/>
    </row>
    <row r="17" spans="1:19" x14ac:dyDescent="0.25">
      <c r="A17" s="225"/>
      <c r="B17" s="13" t="s">
        <v>16</v>
      </c>
      <c r="C17" s="10" t="s">
        <v>17</v>
      </c>
      <c r="E17" s="205" t="str">
        <f>IF(O17&gt;0,O17*1.120838,"")</f>
        <v/>
      </c>
      <c r="F17" s="205" t="str">
        <f t="shared" ref="F17:I18" si="4">IF(P17&gt;0,P17*1.120838,"")</f>
        <v/>
      </c>
      <c r="G17" s="205" t="str">
        <f t="shared" si="4"/>
        <v/>
      </c>
      <c r="H17" s="205" t="str">
        <f t="shared" si="4"/>
        <v/>
      </c>
      <c r="I17" s="205" t="str">
        <f t="shared" si="4"/>
        <v/>
      </c>
      <c r="K17" s="225" t="s">
        <v>16</v>
      </c>
      <c r="L17" s="13" t="s">
        <v>16</v>
      </c>
      <c r="M17" s="45" t="s">
        <v>17</v>
      </c>
      <c r="O17" s="4"/>
      <c r="P17" s="4"/>
      <c r="Q17" s="4"/>
      <c r="R17" s="4"/>
      <c r="S17" s="4"/>
    </row>
    <row r="18" spans="1:19" x14ac:dyDescent="0.25">
      <c r="A18" s="225"/>
      <c r="B18" s="14" t="s">
        <v>18</v>
      </c>
      <c r="C18" s="10" t="s">
        <v>20</v>
      </c>
      <c r="E18" s="205">
        <f>IF(O18&gt;0,O18*1.120838,"")</f>
        <v>541.36475399999995</v>
      </c>
      <c r="F18" s="205" t="str">
        <f t="shared" si="4"/>
        <v/>
      </c>
      <c r="G18" s="205" t="str">
        <f t="shared" si="4"/>
        <v/>
      </c>
      <c r="H18" s="205" t="str">
        <f t="shared" si="4"/>
        <v/>
      </c>
      <c r="I18" s="205" t="str">
        <f t="shared" si="4"/>
        <v/>
      </c>
      <c r="K18" s="225" t="s">
        <v>18</v>
      </c>
      <c r="L18" s="14" t="s">
        <v>18</v>
      </c>
      <c r="M18" s="10" t="s">
        <v>20</v>
      </c>
      <c r="O18" s="4">
        <v>483</v>
      </c>
      <c r="P18" s="4"/>
      <c r="Q18" s="4"/>
      <c r="R18" s="4"/>
      <c r="S18" s="4"/>
    </row>
    <row r="19" spans="1:19" x14ac:dyDescent="0.25">
      <c r="A19" s="226"/>
      <c r="B19" s="50" t="s">
        <v>42</v>
      </c>
      <c r="C19" s="51" t="s">
        <v>21</v>
      </c>
      <c r="E19" s="206" t="str">
        <f t="shared" ref="E19:I19" si="5">IF(O19&gt;=0,"",O19*1.120838)</f>
        <v/>
      </c>
      <c r="F19" s="206" t="str">
        <f t="shared" si="5"/>
        <v/>
      </c>
      <c r="G19" s="206" t="str">
        <f t="shared" si="5"/>
        <v/>
      </c>
      <c r="H19" s="206" t="str">
        <f t="shared" si="5"/>
        <v/>
      </c>
      <c r="I19" s="206" t="str">
        <f t="shared" si="5"/>
        <v/>
      </c>
      <c r="K19" s="226" t="s">
        <v>19</v>
      </c>
      <c r="L19" s="50" t="s">
        <v>19</v>
      </c>
      <c r="M19" s="51" t="s">
        <v>21</v>
      </c>
      <c r="O19" s="16" t="str">
        <f>IF(O18-O17&lt;0,O18-O17,"")</f>
        <v/>
      </c>
      <c r="P19" s="16" t="str">
        <f t="shared" ref="P19:S19" si="6">IF(P18-P17&lt;0,P18-P17,"")</f>
        <v/>
      </c>
      <c r="Q19" s="16" t="str">
        <f t="shared" si="6"/>
        <v/>
      </c>
      <c r="R19" s="16" t="str">
        <f t="shared" si="6"/>
        <v/>
      </c>
      <c r="S19" s="16" t="str">
        <f t="shared" si="6"/>
        <v/>
      </c>
    </row>
    <row r="20" spans="1:19" x14ac:dyDescent="0.25">
      <c r="A20" s="224" t="s">
        <v>28</v>
      </c>
      <c r="B20" s="17" t="s">
        <v>23</v>
      </c>
      <c r="C20" s="18" t="s">
        <v>17</v>
      </c>
      <c r="E20" s="202">
        <f t="shared" ref="E20:I21" si="7">IF(O20&gt;0,O20*1.120838,"")</f>
        <v>3769.3781939999999</v>
      </c>
      <c r="F20" s="202" t="str">
        <f t="shared" si="7"/>
        <v/>
      </c>
      <c r="G20" s="202" t="str">
        <f t="shared" si="7"/>
        <v/>
      </c>
      <c r="H20" s="202" t="str">
        <f t="shared" si="7"/>
        <v/>
      </c>
      <c r="I20" s="202" t="str">
        <f t="shared" si="7"/>
        <v/>
      </c>
      <c r="K20" s="224" t="s">
        <v>28</v>
      </c>
      <c r="L20" s="17" t="s">
        <v>23</v>
      </c>
      <c r="M20" s="46" t="s">
        <v>17</v>
      </c>
      <c r="O20" s="3">
        <v>3363</v>
      </c>
      <c r="P20" s="3"/>
      <c r="Q20" s="3"/>
      <c r="R20" s="3"/>
      <c r="S20" s="3"/>
    </row>
    <row r="21" spans="1:19" x14ac:dyDescent="0.25">
      <c r="A21" s="225"/>
      <c r="B21" s="19" t="s">
        <v>42</v>
      </c>
      <c r="C21" s="20" t="s">
        <v>20</v>
      </c>
      <c r="E21" s="205">
        <f t="shared" si="7"/>
        <v>3736.8738920000001</v>
      </c>
      <c r="F21" s="205" t="str">
        <f t="shared" si="7"/>
        <v/>
      </c>
      <c r="G21" s="205" t="str">
        <f t="shared" si="7"/>
        <v/>
      </c>
      <c r="H21" s="205" t="str">
        <f t="shared" si="7"/>
        <v/>
      </c>
      <c r="I21" s="205" t="str">
        <f t="shared" si="7"/>
        <v/>
      </c>
      <c r="K21" s="225" t="s">
        <v>19</v>
      </c>
      <c r="L21" s="19" t="s">
        <v>19</v>
      </c>
      <c r="M21" s="20" t="s">
        <v>20</v>
      </c>
      <c r="O21" s="4">
        <v>3334</v>
      </c>
      <c r="P21" s="4"/>
      <c r="Q21" s="4"/>
      <c r="R21" s="4"/>
      <c r="S21" s="4"/>
    </row>
    <row r="22" spans="1:19" x14ac:dyDescent="0.25">
      <c r="A22" s="225"/>
      <c r="B22" s="19"/>
      <c r="C22" s="20" t="s">
        <v>21</v>
      </c>
      <c r="E22" s="206">
        <f t="shared" ref="E22:I22" si="8">IF(O22&gt;=0,"",O22*1.120838)</f>
        <v>-32.504302000000003</v>
      </c>
      <c r="F22" s="206" t="str">
        <f t="shared" si="8"/>
        <v/>
      </c>
      <c r="G22" s="206" t="str">
        <f t="shared" si="8"/>
        <v/>
      </c>
      <c r="H22" s="206" t="str">
        <f t="shared" si="8"/>
        <v/>
      </c>
      <c r="I22" s="206" t="str">
        <f t="shared" si="8"/>
        <v/>
      </c>
      <c r="K22" s="225"/>
      <c r="L22" s="19"/>
      <c r="M22" s="20" t="s">
        <v>21</v>
      </c>
      <c r="O22" s="16">
        <f>IF(O21-O20&lt;0,O21-O20,"")</f>
        <v>-29</v>
      </c>
      <c r="P22" s="16" t="str">
        <f t="shared" ref="P22:S22" si="9">IF(P21-P20&lt;0,P21-P20,"")</f>
        <v/>
      </c>
      <c r="Q22" s="16" t="str">
        <f t="shared" si="9"/>
        <v/>
      </c>
      <c r="R22" s="16" t="str">
        <f t="shared" si="9"/>
        <v/>
      </c>
      <c r="S22" s="16" t="str">
        <f t="shared" si="9"/>
        <v/>
      </c>
    </row>
    <row r="23" spans="1:19" x14ac:dyDescent="0.25">
      <c r="A23" s="225"/>
      <c r="B23" s="21" t="s">
        <v>24</v>
      </c>
      <c r="C23" s="20" t="s">
        <v>17</v>
      </c>
      <c r="E23" s="202">
        <f t="shared" ref="E23:I24" si="10">IF(O23&gt;0,O23*1.120838,"")</f>
        <v>399.018328</v>
      </c>
      <c r="F23" s="202" t="str">
        <f t="shared" si="10"/>
        <v/>
      </c>
      <c r="G23" s="202" t="str">
        <f t="shared" si="10"/>
        <v/>
      </c>
      <c r="H23" s="202" t="str">
        <f t="shared" si="10"/>
        <v/>
      </c>
      <c r="I23" s="202" t="str">
        <f t="shared" si="10"/>
        <v/>
      </c>
      <c r="K23" s="225" t="s">
        <v>24</v>
      </c>
      <c r="L23" s="21" t="s">
        <v>24</v>
      </c>
      <c r="M23" s="47" t="s">
        <v>17</v>
      </c>
      <c r="O23" s="3">
        <v>356</v>
      </c>
      <c r="P23" s="3"/>
      <c r="Q23" s="3"/>
      <c r="R23" s="3"/>
      <c r="S23" s="3"/>
    </row>
    <row r="24" spans="1:19" x14ac:dyDescent="0.25">
      <c r="A24" s="225"/>
      <c r="B24" s="19" t="s">
        <v>42</v>
      </c>
      <c r="C24" s="20" t="s">
        <v>20</v>
      </c>
      <c r="E24" s="205">
        <f t="shared" si="10"/>
        <v>269.00112000000001</v>
      </c>
      <c r="F24" s="205" t="str">
        <f t="shared" si="10"/>
        <v/>
      </c>
      <c r="G24" s="205" t="str">
        <f t="shared" si="10"/>
        <v/>
      </c>
      <c r="H24" s="205" t="str">
        <f t="shared" si="10"/>
        <v/>
      </c>
      <c r="I24" s="205" t="str">
        <f t="shared" si="10"/>
        <v/>
      </c>
      <c r="K24" s="225" t="s">
        <v>19</v>
      </c>
      <c r="L24" s="19" t="s">
        <v>19</v>
      </c>
      <c r="M24" s="20" t="s">
        <v>20</v>
      </c>
      <c r="O24" s="4">
        <v>240</v>
      </c>
      <c r="P24" s="4"/>
      <c r="Q24" s="4"/>
      <c r="R24" s="4"/>
      <c r="S24" s="4"/>
    </row>
    <row r="25" spans="1:19" x14ac:dyDescent="0.25">
      <c r="A25" s="225"/>
      <c r="B25" s="14"/>
      <c r="C25" s="20" t="s">
        <v>21</v>
      </c>
      <c r="E25" s="206">
        <f>IF(O25&gt;=0,"",O25*1.120838)</f>
        <v>-130.01720800000001</v>
      </c>
      <c r="F25" s="206" t="str">
        <f t="shared" ref="F25:I25" si="11">IF(P25&gt;=0,"",P25*1.120838)</f>
        <v/>
      </c>
      <c r="G25" s="206" t="str">
        <f t="shared" si="11"/>
        <v/>
      </c>
      <c r="H25" s="206" t="str">
        <f t="shared" si="11"/>
        <v/>
      </c>
      <c r="I25" s="206" t="str">
        <f t="shared" si="11"/>
        <v/>
      </c>
      <c r="K25" s="225"/>
      <c r="L25" s="14"/>
      <c r="M25" s="10" t="s">
        <v>21</v>
      </c>
      <c r="O25" s="16">
        <f>IF(O24-O23&lt;0,O24-O23,"")</f>
        <v>-116</v>
      </c>
      <c r="P25" s="16" t="str">
        <f t="shared" ref="P25:S25" si="12">IF(P24-P23&lt;0,P24-P23,"")</f>
        <v/>
      </c>
      <c r="Q25" s="16" t="str">
        <f t="shared" si="12"/>
        <v/>
      </c>
      <c r="R25" s="16" t="str">
        <f t="shared" si="12"/>
        <v/>
      </c>
      <c r="S25" s="16" t="str">
        <f t="shared" si="12"/>
        <v/>
      </c>
    </row>
    <row r="26" spans="1:19" x14ac:dyDescent="0.25">
      <c r="A26" s="225"/>
      <c r="B26" s="13" t="s">
        <v>25</v>
      </c>
      <c r="C26" s="20" t="s">
        <v>17</v>
      </c>
      <c r="E26" s="202">
        <f t="shared" ref="E26:I27" si="13">IF(O26&gt;0,O26*1.120838,"")</f>
        <v>540.24391600000001</v>
      </c>
      <c r="F26" s="202" t="str">
        <f t="shared" si="13"/>
        <v/>
      </c>
      <c r="G26" s="202" t="str">
        <f t="shared" si="13"/>
        <v/>
      </c>
      <c r="H26" s="202" t="str">
        <f t="shared" si="13"/>
        <v/>
      </c>
      <c r="I26" s="202" t="str">
        <f t="shared" si="13"/>
        <v/>
      </c>
      <c r="K26" s="225" t="s">
        <v>25</v>
      </c>
      <c r="L26" s="13" t="s">
        <v>25</v>
      </c>
      <c r="M26" s="45" t="s">
        <v>17</v>
      </c>
      <c r="O26" s="3">
        <v>482</v>
      </c>
      <c r="P26" s="3"/>
      <c r="Q26" s="3"/>
      <c r="R26" s="3"/>
      <c r="S26" s="3"/>
    </row>
    <row r="27" spans="1:19" x14ac:dyDescent="0.25">
      <c r="A27" s="225"/>
      <c r="B27" s="19" t="s">
        <v>42</v>
      </c>
      <c r="C27" s="20" t="s">
        <v>20</v>
      </c>
      <c r="E27" s="205">
        <f t="shared" si="13"/>
        <v>532.39805000000001</v>
      </c>
      <c r="F27" s="205" t="str">
        <f t="shared" si="13"/>
        <v/>
      </c>
      <c r="G27" s="205" t="str">
        <f t="shared" si="13"/>
        <v/>
      </c>
      <c r="H27" s="205" t="str">
        <f t="shared" si="13"/>
        <v/>
      </c>
      <c r="I27" s="205" t="str">
        <f t="shared" si="13"/>
        <v/>
      </c>
      <c r="K27" s="225" t="s">
        <v>19</v>
      </c>
      <c r="L27" s="14" t="s">
        <v>19</v>
      </c>
      <c r="M27" s="10" t="s">
        <v>20</v>
      </c>
      <c r="O27" s="4">
        <v>475</v>
      </c>
      <c r="P27" s="4"/>
      <c r="Q27" s="4"/>
      <c r="R27" s="4"/>
      <c r="S27" s="4"/>
    </row>
    <row r="28" spans="1:19" x14ac:dyDescent="0.25">
      <c r="A28" s="225"/>
      <c r="B28" s="14"/>
      <c r="C28" s="20" t="s">
        <v>21</v>
      </c>
      <c r="E28" s="206">
        <f>IF(O28&gt;=0,"",O28*1.120838)</f>
        <v>-7.845866</v>
      </c>
      <c r="F28" s="206" t="str">
        <f t="shared" ref="F28:I28" si="14">IF(P28&gt;=0,"",P28*1.120838)</f>
        <v/>
      </c>
      <c r="G28" s="206" t="str">
        <f t="shared" si="14"/>
        <v/>
      </c>
      <c r="H28" s="206" t="str">
        <f t="shared" si="14"/>
        <v/>
      </c>
      <c r="I28" s="206" t="str">
        <f t="shared" si="14"/>
        <v/>
      </c>
      <c r="K28" s="225"/>
      <c r="L28" s="14"/>
      <c r="M28" s="10" t="s">
        <v>21</v>
      </c>
      <c r="O28" s="16">
        <f>IF(O27-O26&lt;0,O27-O26,"")</f>
        <v>-7</v>
      </c>
      <c r="P28" s="16" t="str">
        <f t="shared" ref="P28:S28" si="15">IF(P27-P26&lt;0,P27-P26,"")</f>
        <v/>
      </c>
      <c r="Q28" s="16" t="str">
        <f t="shared" si="15"/>
        <v/>
      </c>
      <c r="R28" s="16" t="str">
        <f t="shared" si="15"/>
        <v/>
      </c>
      <c r="S28" s="16" t="str">
        <f t="shared" si="15"/>
        <v/>
      </c>
    </row>
    <row r="29" spans="1:19" x14ac:dyDescent="0.25">
      <c r="A29" s="226"/>
      <c r="B29" s="22" t="s">
        <v>26</v>
      </c>
      <c r="C29" s="49" t="s">
        <v>42</v>
      </c>
      <c r="E29" s="202">
        <f>IF(O29&gt;0,O29*1.120838,"")</f>
        <v>53.800224</v>
      </c>
      <c r="F29" s="202" t="str">
        <f t="shared" ref="F29:I29" si="16">IF(P29&gt;0,P29*1.120838,"")</f>
        <v/>
      </c>
      <c r="G29" s="202" t="str">
        <f t="shared" si="16"/>
        <v/>
      </c>
      <c r="H29" s="202" t="str">
        <f t="shared" si="16"/>
        <v/>
      </c>
      <c r="I29" s="202" t="str">
        <f t="shared" si="16"/>
        <v/>
      </c>
      <c r="K29" s="226" t="s">
        <v>26</v>
      </c>
      <c r="L29" s="22" t="s">
        <v>26</v>
      </c>
      <c r="M29" s="48" t="s">
        <v>27</v>
      </c>
      <c r="N29" s="10"/>
      <c r="O29" s="2">
        <v>48</v>
      </c>
      <c r="P29" s="2"/>
      <c r="Q29" s="2"/>
      <c r="R29" s="2"/>
      <c r="S29" s="2"/>
    </row>
    <row r="30" spans="1:19" ht="16.5" customHeight="1" x14ac:dyDescent="0.25">
      <c r="B30" s="34" t="s">
        <v>29</v>
      </c>
      <c r="C30" s="12"/>
      <c r="E30" s="207"/>
      <c r="F30" s="207"/>
      <c r="G30" s="207"/>
      <c r="H30" s="207"/>
      <c r="I30" s="207"/>
      <c r="L30" s="34" t="s">
        <v>29</v>
      </c>
      <c r="M30" s="12"/>
      <c r="O30" s="3"/>
      <c r="P30" s="3"/>
      <c r="Q30" s="3"/>
      <c r="R30" s="3"/>
      <c r="S30" s="3"/>
    </row>
    <row r="31" spans="1:19" ht="15.75" x14ac:dyDescent="0.25">
      <c r="B31" s="23" t="s">
        <v>46</v>
      </c>
      <c r="C31" s="41"/>
      <c r="E31" s="197">
        <f>IF(O31&gt;0,O31,"")</f>
        <v>67.41</v>
      </c>
      <c r="F31" s="197" t="str">
        <f t="shared" ref="F31:I45" si="17">IF(P31&gt;0,P31,"")</f>
        <v/>
      </c>
      <c r="G31" s="197" t="str">
        <f t="shared" si="17"/>
        <v/>
      </c>
      <c r="H31" s="197" t="str">
        <f t="shared" si="17"/>
        <v/>
      </c>
      <c r="I31" s="197" t="str">
        <f t="shared" si="17"/>
        <v/>
      </c>
      <c r="L31" s="23" t="s">
        <v>46</v>
      </c>
      <c r="M31" s="41"/>
      <c r="O31" s="32">
        <v>67.41</v>
      </c>
      <c r="P31" s="32"/>
      <c r="Q31" s="32"/>
      <c r="R31" s="32"/>
      <c r="S31" s="32"/>
    </row>
    <row r="32" spans="1:19" ht="15.75" x14ac:dyDescent="0.25">
      <c r="B32" s="23" t="s">
        <v>45</v>
      </c>
      <c r="C32" s="41"/>
      <c r="E32" s="208">
        <f t="shared" ref="E32:E45" si="18">IF(O32&gt;0,O32,"")</f>
        <v>8.11</v>
      </c>
      <c r="F32" s="208" t="str">
        <f t="shared" si="17"/>
        <v/>
      </c>
      <c r="G32" s="208" t="str">
        <f t="shared" si="17"/>
        <v/>
      </c>
      <c r="H32" s="208" t="str">
        <f t="shared" si="17"/>
        <v/>
      </c>
      <c r="I32" s="208" t="str">
        <f t="shared" si="17"/>
        <v/>
      </c>
      <c r="L32" s="23" t="s">
        <v>45</v>
      </c>
      <c r="M32" s="41"/>
      <c r="O32" s="33">
        <v>8.11</v>
      </c>
      <c r="P32" s="33"/>
      <c r="Q32" s="33"/>
      <c r="R32" s="33"/>
      <c r="S32" s="33"/>
    </row>
    <row r="33" spans="2:19" x14ac:dyDescent="0.25">
      <c r="B33" s="23" t="s">
        <v>30</v>
      </c>
      <c r="C33" s="1"/>
      <c r="E33" s="208">
        <f t="shared" si="18"/>
        <v>4.93</v>
      </c>
      <c r="F33" s="208" t="str">
        <f t="shared" si="17"/>
        <v/>
      </c>
      <c r="G33" s="208" t="str">
        <f t="shared" si="17"/>
        <v/>
      </c>
      <c r="H33" s="208" t="str">
        <f t="shared" si="17"/>
        <v/>
      </c>
      <c r="I33" s="208" t="str">
        <f t="shared" si="17"/>
        <v/>
      </c>
      <c r="L33" s="23" t="s">
        <v>30</v>
      </c>
      <c r="M33" s="1"/>
      <c r="O33" s="33">
        <v>4.93</v>
      </c>
      <c r="P33" s="33"/>
      <c r="Q33" s="33"/>
      <c r="R33" s="33"/>
      <c r="S33" s="33"/>
    </row>
    <row r="34" spans="2:19" x14ac:dyDescent="0.25">
      <c r="B34" s="23" t="s">
        <v>31</v>
      </c>
      <c r="C34" s="1"/>
      <c r="E34" s="208">
        <f t="shared" si="18"/>
        <v>0.85</v>
      </c>
      <c r="F34" s="208" t="str">
        <f t="shared" si="17"/>
        <v/>
      </c>
      <c r="G34" s="208" t="str">
        <f t="shared" si="17"/>
        <v/>
      </c>
      <c r="H34" s="208" t="str">
        <f t="shared" si="17"/>
        <v/>
      </c>
      <c r="I34" s="208" t="str">
        <f t="shared" si="17"/>
        <v/>
      </c>
      <c r="L34" s="23" t="s">
        <v>31</v>
      </c>
      <c r="M34" s="1"/>
      <c r="O34" s="33">
        <v>0.85</v>
      </c>
      <c r="P34" s="33"/>
      <c r="Q34" s="33"/>
      <c r="R34" s="33"/>
      <c r="S34" s="33"/>
    </row>
    <row r="35" spans="2:19" x14ac:dyDescent="0.25">
      <c r="B35" s="23" t="s">
        <v>32</v>
      </c>
      <c r="C35" s="1"/>
      <c r="E35" s="208">
        <f t="shared" si="18"/>
        <v>5.2</v>
      </c>
      <c r="F35" s="208" t="str">
        <f t="shared" si="17"/>
        <v/>
      </c>
      <c r="G35" s="208" t="str">
        <f t="shared" si="17"/>
        <v/>
      </c>
      <c r="H35" s="208" t="str">
        <f t="shared" si="17"/>
        <v/>
      </c>
      <c r="I35" s="208" t="str">
        <f t="shared" si="17"/>
        <v/>
      </c>
      <c r="L35" s="23" t="s">
        <v>32</v>
      </c>
      <c r="M35" s="1"/>
      <c r="O35" s="33">
        <v>5.2</v>
      </c>
      <c r="P35" s="33"/>
      <c r="Q35" s="33"/>
      <c r="R35" s="33"/>
      <c r="S35" s="33"/>
    </row>
    <row r="36" spans="2:19" x14ac:dyDescent="0.25">
      <c r="B36" s="24" t="s">
        <v>33</v>
      </c>
      <c r="C36" s="51"/>
      <c r="E36" s="208">
        <f t="shared" si="18"/>
        <v>13.5</v>
      </c>
      <c r="F36" s="208" t="str">
        <f t="shared" si="17"/>
        <v/>
      </c>
      <c r="G36" s="208" t="str">
        <f t="shared" si="17"/>
        <v/>
      </c>
      <c r="H36" s="208" t="str">
        <f t="shared" si="17"/>
        <v/>
      </c>
      <c r="I36" s="208" t="str">
        <f t="shared" si="17"/>
        <v/>
      </c>
      <c r="L36" s="24" t="s">
        <v>33</v>
      </c>
      <c r="M36" s="51"/>
      <c r="O36" s="33">
        <v>13.5</v>
      </c>
      <c r="P36" s="33"/>
      <c r="Q36" s="33"/>
      <c r="R36" s="33"/>
      <c r="S36" s="33"/>
    </row>
    <row r="37" spans="2:19" x14ac:dyDescent="0.25">
      <c r="B37" s="25" t="s">
        <v>34</v>
      </c>
      <c r="C37" s="9"/>
      <c r="E37" s="197">
        <f t="shared" si="18"/>
        <v>0.25</v>
      </c>
      <c r="F37" s="197" t="str">
        <f t="shared" si="17"/>
        <v/>
      </c>
      <c r="G37" s="197" t="str">
        <f t="shared" si="17"/>
        <v/>
      </c>
      <c r="H37" s="197" t="str">
        <f t="shared" si="17"/>
        <v/>
      </c>
      <c r="I37" s="197" t="str">
        <f t="shared" si="17"/>
        <v/>
      </c>
      <c r="L37" s="25" t="s">
        <v>34</v>
      </c>
      <c r="M37" s="9"/>
      <c r="O37" s="32">
        <v>0.25</v>
      </c>
      <c r="P37" s="32"/>
      <c r="Q37" s="32"/>
      <c r="R37" s="32"/>
      <c r="S37" s="32"/>
    </row>
    <row r="38" spans="2:19" x14ac:dyDescent="0.25">
      <c r="B38" s="26" t="s">
        <v>35</v>
      </c>
      <c r="C38" s="51"/>
      <c r="E38" s="208" t="str">
        <f t="shared" si="18"/>
        <v/>
      </c>
      <c r="F38" s="208" t="str">
        <f t="shared" si="17"/>
        <v/>
      </c>
      <c r="G38" s="208" t="str">
        <f t="shared" si="17"/>
        <v/>
      </c>
      <c r="H38" s="208" t="str">
        <f t="shared" si="17"/>
        <v/>
      </c>
      <c r="I38" s="208" t="str">
        <f t="shared" si="17"/>
        <v/>
      </c>
      <c r="L38" s="26" t="s">
        <v>35</v>
      </c>
      <c r="M38" s="51"/>
      <c r="O38" s="35"/>
      <c r="P38" s="35"/>
      <c r="Q38" s="35"/>
      <c r="R38" s="35"/>
      <c r="S38" s="35"/>
    </row>
    <row r="39" spans="2:19" x14ac:dyDescent="0.25">
      <c r="B39" s="27" t="s">
        <v>36</v>
      </c>
      <c r="C39" s="12"/>
      <c r="E39" s="197" t="str">
        <f t="shared" si="18"/>
        <v/>
      </c>
      <c r="F39" s="197" t="str">
        <f t="shared" si="17"/>
        <v/>
      </c>
      <c r="G39" s="197" t="str">
        <f t="shared" si="17"/>
        <v/>
      </c>
      <c r="H39" s="197" t="str">
        <f t="shared" si="17"/>
        <v/>
      </c>
      <c r="I39" s="197" t="str">
        <f t="shared" si="17"/>
        <v/>
      </c>
      <c r="L39" s="27" t="s">
        <v>36</v>
      </c>
      <c r="M39" s="12"/>
      <c r="O39" s="29"/>
      <c r="P39" s="29"/>
      <c r="Q39" s="29"/>
      <c r="R39" s="29"/>
      <c r="S39" s="29"/>
    </row>
    <row r="40" spans="2:19" x14ac:dyDescent="0.25">
      <c r="B40" s="27" t="s">
        <v>37</v>
      </c>
      <c r="C40" s="12"/>
      <c r="E40" s="197">
        <f t="shared" si="18"/>
        <v>1.55</v>
      </c>
      <c r="F40" s="197" t="str">
        <f t="shared" si="17"/>
        <v/>
      </c>
      <c r="G40" s="197" t="str">
        <f t="shared" si="17"/>
        <v/>
      </c>
      <c r="H40" s="197" t="str">
        <f t="shared" si="17"/>
        <v/>
      </c>
      <c r="I40" s="197" t="str">
        <f t="shared" si="17"/>
        <v/>
      </c>
      <c r="L40" s="27" t="s">
        <v>37</v>
      </c>
      <c r="M40" s="12"/>
      <c r="O40" s="29">
        <v>1.55</v>
      </c>
      <c r="P40" s="29"/>
      <c r="Q40" s="29"/>
      <c r="R40" s="29"/>
      <c r="S40" s="29"/>
    </row>
    <row r="41" spans="2:19" x14ac:dyDescent="0.25">
      <c r="B41" s="27" t="s">
        <v>38</v>
      </c>
      <c r="C41" s="12"/>
      <c r="E41" s="197">
        <f t="shared" si="18"/>
        <v>386.67</v>
      </c>
      <c r="F41" s="197" t="str">
        <f t="shared" si="17"/>
        <v/>
      </c>
      <c r="G41" s="197" t="str">
        <f t="shared" si="17"/>
        <v/>
      </c>
      <c r="H41" s="197" t="str">
        <f t="shared" si="17"/>
        <v/>
      </c>
      <c r="I41" s="197" t="str">
        <f t="shared" si="17"/>
        <v/>
      </c>
      <c r="L41" s="27" t="s">
        <v>38</v>
      </c>
      <c r="M41" s="12"/>
      <c r="O41" s="29">
        <v>386.67</v>
      </c>
      <c r="P41" s="29"/>
      <c r="Q41" s="29"/>
      <c r="R41" s="29"/>
      <c r="S41" s="29"/>
    </row>
    <row r="42" spans="2:19" x14ac:dyDescent="0.25">
      <c r="B42" s="27" t="s">
        <v>39</v>
      </c>
      <c r="C42" s="12"/>
      <c r="E42" s="197">
        <f t="shared" si="18"/>
        <v>54.74</v>
      </c>
      <c r="F42" s="197" t="str">
        <f t="shared" si="17"/>
        <v/>
      </c>
      <c r="G42" s="197" t="str">
        <f t="shared" si="17"/>
        <v/>
      </c>
      <c r="H42" s="197" t="str">
        <f t="shared" si="17"/>
        <v/>
      </c>
      <c r="I42" s="197" t="str">
        <f t="shared" si="17"/>
        <v/>
      </c>
      <c r="L42" s="27" t="s">
        <v>39</v>
      </c>
      <c r="M42" s="12"/>
      <c r="O42" s="29">
        <v>54.74</v>
      </c>
      <c r="P42" s="29"/>
      <c r="Q42" s="29"/>
      <c r="R42" s="29"/>
      <c r="S42" s="29"/>
    </row>
    <row r="43" spans="2:19" x14ac:dyDescent="0.25">
      <c r="B43" s="27" t="s">
        <v>40</v>
      </c>
      <c r="C43" s="12"/>
      <c r="E43" s="197">
        <f t="shared" si="18"/>
        <v>0.88</v>
      </c>
      <c r="F43" s="197" t="str">
        <f t="shared" si="17"/>
        <v/>
      </c>
      <c r="G43" s="197" t="str">
        <f t="shared" si="17"/>
        <v/>
      </c>
      <c r="H43" s="197" t="str">
        <f t="shared" si="17"/>
        <v/>
      </c>
      <c r="I43" s="197" t="str">
        <f t="shared" si="17"/>
        <v/>
      </c>
      <c r="L43" s="27" t="s">
        <v>40</v>
      </c>
      <c r="M43" s="12"/>
      <c r="O43" s="29">
        <v>0.88</v>
      </c>
      <c r="P43" s="29"/>
      <c r="Q43" s="29"/>
      <c r="R43" s="29"/>
      <c r="S43" s="29"/>
    </row>
    <row r="44" spans="2:19" x14ac:dyDescent="0.25">
      <c r="B44" s="27" t="s">
        <v>41</v>
      </c>
      <c r="C44" s="12"/>
      <c r="E44" s="209">
        <f t="shared" si="18"/>
        <v>4.16</v>
      </c>
      <c r="F44" s="209" t="str">
        <f t="shared" si="17"/>
        <v/>
      </c>
      <c r="G44" s="209" t="str">
        <f t="shared" si="17"/>
        <v/>
      </c>
      <c r="H44" s="209" t="str">
        <f t="shared" si="17"/>
        <v/>
      </c>
      <c r="I44" s="209" t="str">
        <f t="shared" si="17"/>
        <v/>
      </c>
      <c r="L44" s="27" t="s">
        <v>41</v>
      </c>
      <c r="M44" s="12"/>
      <c r="O44" s="29">
        <v>4.16</v>
      </c>
      <c r="P44" s="29"/>
      <c r="Q44" s="29"/>
      <c r="R44" s="29"/>
      <c r="S44" s="29"/>
    </row>
    <row r="45" spans="2:19" x14ac:dyDescent="0.25">
      <c r="B45" s="27" t="s">
        <v>48</v>
      </c>
      <c r="C45" s="12"/>
      <c r="E45" s="209">
        <f t="shared" si="18"/>
        <v>1.02</v>
      </c>
      <c r="F45" s="209" t="str">
        <f t="shared" si="17"/>
        <v/>
      </c>
      <c r="G45" s="209" t="str">
        <f t="shared" si="17"/>
        <v/>
      </c>
      <c r="H45" s="209" t="str">
        <f t="shared" si="17"/>
        <v/>
      </c>
      <c r="I45" s="209" t="str">
        <f t="shared" si="17"/>
        <v/>
      </c>
      <c r="L45" s="27" t="s">
        <v>48</v>
      </c>
      <c r="M45" s="12"/>
      <c r="O45" s="29">
        <v>1.02</v>
      </c>
      <c r="P45" s="29"/>
      <c r="Q45" s="29"/>
      <c r="R45" s="29"/>
      <c r="S45" s="29"/>
    </row>
    <row r="49" ht="18.75" customHeight="1" x14ac:dyDescent="0.25"/>
  </sheetData>
  <sheetProtection selectLockedCells="1"/>
  <mergeCells count="18">
    <mergeCell ref="B1:I1"/>
    <mergeCell ref="L1:S1"/>
    <mergeCell ref="H5:I5"/>
    <mergeCell ref="R5:S5"/>
    <mergeCell ref="B8:C8"/>
    <mergeCell ref="L8:M8"/>
    <mergeCell ref="B9:C9"/>
    <mergeCell ref="L9:M9"/>
    <mergeCell ref="B10:C10"/>
    <mergeCell ref="L10:M10"/>
    <mergeCell ref="B11:C11"/>
    <mergeCell ref="L11:M11"/>
    <mergeCell ref="B12:C12"/>
    <mergeCell ref="L12:M12"/>
    <mergeCell ref="A14:A19"/>
    <mergeCell ref="K14:K19"/>
    <mergeCell ref="A20:A29"/>
    <mergeCell ref="K20:K29"/>
  </mergeCells>
  <pageMargins left="0.70866141732283472" right="0.70866141732283472" top="0.74803149606299213" bottom="0.35433070866141736" header="0.31496062992125984" footer="0.31496062992125984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9"/>
  <sheetViews>
    <sheetView topLeftCell="A7" zoomScaleNormal="100" workbookViewId="0">
      <selection activeCell="P7" sqref="P7"/>
    </sheetView>
  </sheetViews>
  <sheetFormatPr defaultRowHeight="15" x14ac:dyDescent="0.25"/>
  <cols>
    <col min="1" max="1" width="4.42578125" style="6" customWidth="1"/>
    <col min="2" max="2" width="15.42578125" style="6" customWidth="1"/>
    <col min="3" max="3" width="18.42578125" style="6" customWidth="1"/>
    <col min="4" max="4" width="0.7109375" style="6" customWidth="1"/>
    <col min="5" max="9" width="9.5703125" style="6" customWidth="1"/>
    <col min="10" max="10" width="1.28515625" customWidth="1"/>
    <col min="11" max="11" width="4.42578125" style="6" customWidth="1"/>
    <col min="12" max="12" width="15.42578125" style="6" customWidth="1"/>
    <col min="13" max="13" width="18.42578125" style="6" customWidth="1"/>
    <col min="14" max="14" width="0.7109375" style="6" customWidth="1"/>
    <col min="15" max="19" width="9.5703125" style="6" customWidth="1"/>
  </cols>
  <sheetData>
    <row r="1" spans="1:19" ht="26.25" x14ac:dyDescent="0.4">
      <c r="B1" s="230" t="s">
        <v>43</v>
      </c>
      <c r="C1" s="230"/>
      <c r="D1" s="230"/>
      <c r="E1" s="230"/>
      <c r="F1" s="230"/>
      <c r="G1" s="230"/>
      <c r="H1" s="230"/>
      <c r="I1" s="230"/>
      <c r="L1" s="230" t="s">
        <v>44</v>
      </c>
      <c r="M1" s="230"/>
      <c r="N1" s="230"/>
      <c r="O1" s="230"/>
      <c r="P1" s="230"/>
      <c r="Q1" s="230"/>
      <c r="R1" s="230"/>
      <c r="S1" s="230"/>
    </row>
    <row r="2" spans="1:19" ht="7.5" customHeight="1" x14ac:dyDescent="0.25">
      <c r="L2" s="7"/>
      <c r="M2" s="7"/>
      <c r="N2" s="7"/>
      <c r="O2" s="7"/>
      <c r="P2" s="7"/>
      <c r="Q2" s="7"/>
      <c r="R2" s="7"/>
      <c r="S2" s="7"/>
    </row>
    <row r="3" spans="1:19" x14ac:dyDescent="0.25">
      <c r="B3" s="6" t="s">
        <v>5</v>
      </c>
      <c r="C3" s="8" t="s">
        <v>6</v>
      </c>
      <c r="D3" s="8"/>
      <c r="E3" s="8"/>
      <c r="G3" s="6" t="s">
        <v>0</v>
      </c>
      <c r="H3" s="8" t="s">
        <v>1</v>
      </c>
      <c r="I3" s="8"/>
      <c r="L3" s="6" t="s">
        <v>5</v>
      </c>
      <c r="M3" s="28" t="s">
        <v>6</v>
      </c>
      <c r="N3" s="28"/>
      <c r="O3" s="28"/>
      <c r="Q3" s="6" t="s">
        <v>0</v>
      </c>
      <c r="R3" s="28" t="s">
        <v>1</v>
      </c>
      <c r="S3" s="28"/>
    </row>
    <row r="4" spans="1:19" ht="8.25" customHeight="1" x14ac:dyDescent="0.25"/>
    <row r="5" spans="1:19" x14ac:dyDescent="0.25">
      <c r="B5" s="6" t="s">
        <v>2</v>
      </c>
      <c r="C5" s="8" t="s">
        <v>3</v>
      </c>
      <c r="D5" s="8"/>
      <c r="E5" s="8"/>
      <c r="F5" s="8"/>
      <c r="G5" s="6" t="s">
        <v>4</v>
      </c>
      <c r="H5" s="233">
        <f>R5</f>
        <v>41189</v>
      </c>
      <c r="I5" s="234"/>
      <c r="L5" s="6" t="s">
        <v>2</v>
      </c>
      <c r="M5" s="28" t="s">
        <v>3</v>
      </c>
      <c r="N5" s="28"/>
      <c r="O5" s="28"/>
      <c r="P5" s="8"/>
      <c r="Q5" s="6" t="s">
        <v>4</v>
      </c>
      <c r="R5" s="231">
        <v>41189</v>
      </c>
      <c r="S5" s="232"/>
    </row>
    <row r="6" spans="1:19" x14ac:dyDescent="0.25">
      <c r="B6" s="8"/>
      <c r="C6" s="8">
        <v>5736833880</v>
      </c>
      <c r="D6" s="8"/>
      <c r="E6" s="8"/>
      <c r="F6" s="8"/>
      <c r="G6" s="8"/>
      <c r="H6" s="8"/>
      <c r="I6" s="8"/>
      <c r="L6" s="8"/>
      <c r="M6" s="28">
        <v>5736833880</v>
      </c>
      <c r="N6" s="28"/>
      <c r="O6" s="28"/>
      <c r="P6" s="8"/>
      <c r="Q6" s="8"/>
      <c r="R6" s="8"/>
      <c r="S6" s="8"/>
    </row>
    <row r="7" spans="1:19" ht="24.75" customHeight="1" x14ac:dyDescent="0.25">
      <c r="B7" s="36" t="s">
        <v>7</v>
      </c>
      <c r="C7" s="37" t="str">
        <f>IF(M7&gt;0,M7,"")</f>
        <v/>
      </c>
      <c r="D7" s="9"/>
      <c r="E7" s="198" t="str">
        <f t="shared" ref="E7:I12" si="0">IF(O7&gt;0,O7,"")</f>
        <v/>
      </c>
      <c r="F7" s="198" t="str">
        <f t="shared" si="0"/>
        <v/>
      </c>
      <c r="G7" s="198" t="str">
        <f t="shared" si="0"/>
        <v/>
      </c>
      <c r="H7" s="198" t="str">
        <f t="shared" si="0"/>
        <v/>
      </c>
      <c r="I7" s="198" t="str">
        <f t="shared" si="0"/>
        <v/>
      </c>
      <c r="L7" s="36"/>
      <c r="M7" s="38"/>
      <c r="N7" s="9"/>
      <c r="O7" s="43"/>
      <c r="P7" s="44"/>
      <c r="Q7" s="43"/>
      <c r="R7" s="43"/>
      <c r="S7" s="43"/>
    </row>
    <row r="8" spans="1:19" ht="24.75" customHeight="1" x14ac:dyDescent="0.25">
      <c r="B8" s="229" t="s">
        <v>8</v>
      </c>
      <c r="C8" s="229"/>
      <c r="D8" s="10"/>
      <c r="E8" s="199" t="str">
        <f t="shared" si="0"/>
        <v/>
      </c>
      <c r="F8" s="199" t="str">
        <f t="shared" si="0"/>
        <v/>
      </c>
      <c r="G8" s="199" t="str">
        <f t="shared" si="0"/>
        <v/>
      </c>
      <c r="H8" s="199" t="str">
        <f t="shared" si="0"/>
        <v/>
      </c>
      <c r="I8" s="199" t="str">
        <f t="shared" si="0"/>
        <v/>
      </c>
      <c r="L8" s="229"/>
      <c r="M8" s="229"/>
      <c r="N8" s="10"/>
      <c r="O8" s="43"/>
      <c r="P8" s="43"/>
      <c r="Q8" s="43"/>
      <c r="R8" s="43"/>
      <c r="S8" s="43"/>
    </row>
    <row r="9" spans="1:19" ht="24.75" customHeight="1" x14ac:dyDescent="0.25">
      <c r="B9" s="229" t="s">
        <v>9</v>
      </c>
      <c r="C9" s="229"/>
      <c r="D9" s="10"/>
      <c r="E9" s="200" t="str">
        <f t="shared" si="0"/>
        <v/>
      </c>
      <c r="F9" s="200" t="str">
        <f t="shared" si="0"/>
        <v/>
      </c>
      <c r="G9" s="200" t="str">
        <f t="shared" si="0"/>
        <v/>
      </c>
      <c r="H9" s="200" t="str">
        <f t="shared" si="0"/>
        <v/>
      </c>
      <c r="I9" s="200" t="str">
        <f t="shared" si="0"/>
        <v/>
      </c>
      <c r="L9" s="229" t="s">
        <v>9</v>
      </c>
      <c r="M9" s="229"/>
      <c r="N9" s="10"/>
      <c r="O9" s="39"/>
      <c r="P9" s="39"/>
      <c r="Q9" s="39"/>
      <c r="R9" s="39"/>
      <c r="S9" s="39"/>
    </row>
    <row r="10" spans="1:19" ht="24.75" customHeight="1" x14ac:dyDescent="0.25">
      <c r="B10" s="229" t="s">
        <v>10</v>
      </c>
      <c r="C10" s="229"/>
      <c r="D10" s="10"/>
      <c r="E10" s="200">
        <f t="shared" si="0"/>
        <v>15</v>
      </c>
      <c r="F10" s="200" t="str">
        <f t="shared" si="0"/>
        <v/>
      </c>
      <c r="G10" s="200" t="str">
        <f t="shared" si="0"/>
        <v/>
      </c>
      <c r="H10" s="200" t="str">
        <f t="shared" si="0"/>
        <v/>
      </c>
      <c r="I10" s="200" t="str">
        <f t="shared" si="0"/>
        <v/>
      </c>
      <c r="L10" s="229" t="s">
        <v>10</v>
      </c>
      <c r="M10" s="229"/>
      <c r="N10" s="10"/>
      <c r="O10" s="40">
        <v>15</v>
      </c>
      <c r="P10" s="40"/>
      <c r="Q10" s="40"/>
      <c r="R10" s="40"/>
      <c r="S10" s="40"/>
    </row>
    <row r="11" spans="1:19" ht="24.75" customHeight="1" x14ac:dyDescent="0.25">
      <c r="B11" s="229" t="s">
        <v>11</v>
      </c>
      <c r="C11" s="229"/>
      <c r="D11" s="10"/>
      <c r="E11" s="200">
        <f t="shared" si="0"/>
        <v>5.76</v>
      </c>
      <c r="F11" s="200" t="str">
        <f t="shared" si="0"/>
        <v/>
      </c>
      <c r="G11" s="200" t="str">
        <f t="shared" si="0"/>
        <v/>
      </c>
      <c r="H11" s="200" t="str">
        <f t="shared" si="0"/>
        <v/>
      </c>
      <c r="I11" s="200" t="str">
        <f t="shared" si="0"/>
        <v/>
      </c>
      <c r="L11" s="229" t="s">
        <v>11</v>
      </c>
      <c r="M11" s="229"/>
      <c r="N11" s="10"/>
      <c r="O11" s="40">
        <v>5.76</v>
      </c>
      <c r="P11" s="40"/>
      <c r="Q11" s="40"/>
      <c r="R11" s="40"/>
      <c r="S11" s="40"/>
    </row>
    <row r="12" spans="1:19" ht="24.75" customHeight="1" x14ac:dyDescent="0.25">
      <c r="B12" s="227" t="s">
        <v>12</v>
      </c>
      <c r="C12" s="228"/>
      <c r="D12" s="10"/>
      <c r="E12" s="201">
        <f t="shared" si="0"/>
        <v>2.86</v>
      </c>
      <c r="F12" s="201" t="str">
        <f t="shared" si="0"/>
        <v/>
      </c>
      <c r="G12" s="201" t="str">
        <f t="shared" si="0"/>
        <v/>
      </c>
      <c r="H12" s="201" t="str">
        <f t="shared" si="0"/>
        <v/>
      </c>
      <c r="I12" s="201" t="str">
        <f t="shared" si="0"/>
        <v/>
      </c>
      <c r="L12" s="227" t="s">
        <v>12</v>
      </c>
      <c r="M12" s="228"/>
      <c r="N12" s="10"/>
      <c r="O12" s="40">
        <v>2.86</v>
      </c>
      <c r="P12" s="40"/>
      <c r="Q12" s="40"/>
      <c r="R12" s="40"/>
      <c r="S12" s="40"/>
    </row>
    <row r="13" spans="1:19" ht="4.5" customHeight="1" x14ac:dyDescent="0.25">
      <c r="E13" s="196"/>
      <c r="F13" s="196"/>
      <c r="G13" s="196"/>
      <c r="H13" s="196"/>
      <c r="I13" s="196"/>
    </row>
    <row r="14" spans="1:19" x14ac:dyDescent="0.25">
      <c r="A14" s="224" t="s">
        <v>22</v>
      </c>
      <c r="B14" s="11" t="s">
        <v>13</v>
      </c>
      <c r="C14" s="12" t="s">
        <v>42</v>
      </c>
      <c r="E14" s="202">
        <f>IF(O14&gt;0,O14*1.120838,"")</f>
        <v>86.304525999999996</v>
      </c>
      <c r="F14" s="202" t="str">
        <f t="shared" ref="F14:I14" si="1">IF(P14&gt;0,P14*1.120838,"")</f>
        <v/>
      </c>
      <c r="G14" s="202" t="str">
        <f t="shared" si="1"/>
        <v/>
      </c>
      <c r="H14" s="202" t="str">
        <f t="shared" si="1"/>
        <v/>
      </c>
      <c r="I14" s="202" t="str">
        <f t="shared" si="1"/>
        <v/>
      </c>
      <c r="K14" s="224"/>
      <c r="L14" s="11" t="s">
        <v>13</v>
      </c>
      <c r="M14" s="12" t="s">
        <v>27</v>
      </c>
      <c r="O14" s="2">
        <v>77</v>
      </c>
      <c r="P14" s="2"/>
      <c r="Q14" s="2"/>
      <c r="R14" s="2"/>
      <c r="S14" s="2"/>
    </row>
    <row r="15" spans="1:19" x14ac:dyDescent="0.25">
      <c r="A15" s="225"/>
      <c r="B15" s="11" t="s">
        <v>14</v>
      </c>
      <c r="C15" s="12" t="s">
        <v>15</v>
      </c>
      <c r="E15" s="203">
        <f t="shared" ref="E15:I15" si="2">IF(O15&gt;0,O15,"")</f>
        <v>15</v>
      </c>
      <c r="F15" s="203" t="str">
        <f t="shared" si="2"/>
        <v/>
      </c>
      <c r="G15" s="203" t="str">
        <f t="shared" si="2"/>
        <v/>
      </c>
      <c r="H15" s="203" t="str">
        <f t="shared" si="2"/>
        <v/>
      </c>
      <c r="I15" s="203" t="str">
        <f t="shared" si="2"/>
        <v/>
      </c>
      <c r="K15" s="225"/>
      <c r="L15" s="11" t="s">
        <v>14</v>
      </c>
      <c r="M15" s="12" t="s">
        <v>15</v>
      </c>
      <c r="O15" s="5">
        <v>15</v>
      </c>
      <c r="P15" s="5"/>
      <c r="Q15" s="5"/>
      <c r="R15" s="5"/>
      <c r="S15" s="5"/>
    </row>
    <row r="16" spans="1:19" x14ac:dyDescent="0.25">
      <c r="A16" s="225"/>
      <c r="B16" s="13" t="s">
        <v>47</v>
      </c>
      <c r="C16" s="9"/>
      <c r="E16" s="204" t="str">
        <f t="shared" ref="E16:I16" si="3">IF(O16&gt;=0,"",O16*1.120838)</f>
        <v/>
      </c>
      <c r="F16" s="204" t="str">
        <f t="shared" si="3"/>
        <v/>
      </c>
      <c r="G16" s="204" t="str">
        <f t="shared" si="3"/>
        <v/>
      </c>
      <c r="H16" s="204" t="str">
        <f t="shared" si="3"/>
        <v/>
      </c>
      <c r="I16" s="204" t="str">
        <f t="shared" si="3"/>
        <v/>
      </c>
      <c r="K16" s="225"/>
      <c r="L16" s="13" t="s">
        <v>47</v>
      </c>
      <c r="M16" s="9"/>
      <c r="O16" s="3"/>
      <c r="P16" s="3"/>
      <c r="Q16" s="3"/>
      <c r="R16" s="3"/>
      <c r="S16" s="3"/>
    </row>
    <row r="17" spans="1:19" x14ac:dyDescent="0.25">
      <c r="A17" s="225"/>
      <c r="B17" s="13" t="s">
        <v>16</v>
      </c>
      <c r="C17" s="10" t="s">
        <v>17</v>
      </c>
      <c r="E17" s="205" t="str">
        <f>IF(O17&gt;0,O17*1.120838,"")</f>
        <v/>
      </c>
      <c r="F17" s="205" t="str">
        <f t="shared" ref="F17:I18" si="4">IF(P17&gt;0,P17*1.120838,"")</f>
        <v/>
      </c>
      <c r="G17" s="205" t="str">
        <f t="shared" si="4"/>
        <v/>
      </c>
      <c r="H17" s="205" t="str">
        <f t="shared" si="4"/>
        <v/>
      </c>
      <c r="I17" s="205" t="str">
        <f t="shared" si="4"/>
        <v/>
      </c>
      <c r="K17" s="225" t="s">
        <v>16</v>
      </c>
      <c r="L17" s="13" t="s">
        <v>16</v>
      </c>
      <c r="M17" s="45" t="s">
        <v>17</v>
      </c>
      <c r="O17" s="4"/>
      <c r="P17" s="4"/>
      <c r="Q17" s="4"/>
      <c r="R17" s="4"/>
      <c r="S17" s="4"/>
    </row>
    <row r="18" spans="1:19" x14ac:dyDescent="0.25">
      <c r="A18" s="225"/>
      <c r="B18" s="14" t="s">
        <v>18</v>
      </c>
      <c r="C18" s="10" t="s">
        <v>20</v>
      </c>
      <c r="E18" s="205">
        <f>IF(O18&gt;0,O18*1.120838,"")</f>
        <v>619.82341399999996</v>
      </c>
      <c r="F18" s="205" t="str">
        <f t="shared" si="4"/>
        <v/>
      </c>
      <c r="G18" s="205" t="str">
        <f t="shared" si="4"/>
        <v/>
      </c>
      <c r="H18" s="205" t="str">
        <f t="shared" si="4"/>
        <v/>
      </c>
      <c r="I18" s="205" t="str">
        <f t="shared" si="4"/>
        <v/>
      </c>
      <c r="K18" s="225" t="s">
        <v>18</v>
      </c>
      <c r="L18" s="14" t="s">
        <v>18</v>
      </c>
      <c r="M18" s="10" t="s">
        <v>20</v>
      </c>
      <c r="O18" s="4">
        <v>553</v>
      </c>
      <c r="P18" s="4"/>
      <c r="Q18" s="4"/>
      <c r="R18" s="4"/>
      <c r="S18" s="4"/>
    </row>
    <row r="19" spans="1:19" x14ac:dyDescent="0.25">
      <c r="A19" s="226"/>
      <c r="B19" s="50" t="s">
        <v>42</v>
      </c>
      <c r="C19" s="51" t="s">
        <v>21</v>
      </c>
      <c r="E19" s="206" t="str">
        <f t="shared" ref="E19:I19" si="5">IF(O19&gt;=0,"",O19*1.120838)</f>
        <v/>
      </c>
      <c r="F19" s="206" t="str">
        <f t="shared" si="5"/>
        <v/>
      </c>
      <c r="G19" s="206" t="str">
        <f t="shared" si="5"/>
        <v/>
      </c>
      <c r="H19" s="206" t="str">
        <f t="shared" si="5"/>
        <v/>
      </c>
      <c r="I19" s="206" t="str">
        <f t="shared" si="5"/>
        <v/>
      </c>
      <c r="K19" s="226" t="s">
        <v>19</v>
      </c>
      <c r="L19" s="50" t="s">
        <v>19</v>
      </c>
      <c r="M19" s="51" t="s">
        <v>21</v>
      </c>
      <c r="O19" s="16" t="str">
        <f>IF(O18-O17&lt;0,O18-O17,"")</f>
        <v/>
      </c>
      <c r="P19" s="16" t="str">
        <f t="shared" ref="P19:S19" si="6">IF(P18-P17&lt;0,P18-P17,"")</f>
        <v/>
      </c>
      <c r="Q19" s="16" t="str">
        <f t="shared" si="6"/>
        <v/>
      </c>
      <c r="R19" s="16" t="str">
        <f t="shared" si="6"/>
        <v/>
      </c>
      <c r="S19" s="16" t="str">
        <f t="shared" si="6"/>
        <v/>
      </c>
    </row>
    <row r="20" spans="1:19" x14ac:dyDescent="0.25">
      <c r="A20" s="224" t="s">
        <v>28</v>
      </c>
      <c r="B20" s="17" t="s">
        <v>23</v>
      </c>
      <c r="C20" s="18" t="s">
        <v>17</v>
      </c>
      <c r="E20" s="202">
        <f t="shared" ref="E20:I21" si="7">IF(O20&gt;0,O20*1.120838,"")</f>
        <v>4573.0190400000001</v>
      </c>
      <c r="F20" s="202" t="str">
        <f t="shared" si="7"/>
        <v/>
      </c>
      <c r="G20" s="202" t="str">
        <f t="shared" si="7"/>
        <v/>
      </c>
      <c r="H20" s="202" t="str">
        <f t="shared" si="7"/>
        <v/>
      </c>
      <c r="I20" s="202" t="str">
        <f t="shared" si="7"/>
        <v/>
      </c>
      <c r="K20" s="224" t="s">
        <v>28</v>
      </c>
      <c r="L20" s="17" t="s">
        <v>23</v>
      </c>
      <c r="M20" s="46" t="s">
        <v>17</v>
      </c>
      <c r="O20" s="3">
        <v>4080</v>
      </c>
      <c r="P20" s="3"/>
      <c r="Q20" s="3"/>
      <c r="R20" s="3"/>
      <c r="S20" s="3"/>
    </row>
    <row r="21" spans="1:19" x14ac:dyDescent="0.25">
      <c r="A21" s="225"/>
      <c r="B21" s="19" t="s">
        <v>42</v>
      </c>
      <c r="C21" s="20" t="s">
        <v>20</v>
      </c>
      <c r="E21" s="205">
        <f t="shared" si="7"/>
        <v>4000.270822</v>
      </c>
      <c r="F21" s="205" t="str">
        <f t="shared" si="7"/>
        <v/>
      </c>
      <c r="G21" s="205" t="str">
        <f t="shared" si="7"/>
        <v/>
      </c>
      <c r="H21" s="205" t="str">
        <f t="shared" si="7"/>
        <v/>
      </c>
      <c r="I21" s="205" t="str">
        <f t="shared" si="7"/>
        <v/>
      </c>
      <c r="K21" s="225" t="s">
        <v>19</v>
      </c>
      <c r="L21" s="19" t="s">
        <v>19</v>
      </c>
      <c r="M21" s="20" t="s">
        <v>20</v>
      </c>
      <c r="O21" s="4">
        <v>3569</v>
      </c>
      <c r="P21" s="4"/>
      <c r="Q21" s="4"/>
      <c r="R21" s="4"/>
      <c r="S21" s="4"/>
    </row>
    <row r="22" spans="1:19" x14ac:dyDescent="0.25">
      <c r="A22" s="225"/>
      <c r="B22" s="19"/>
      <c r="C22" s="20" t="s">
        <v>21</v>
      </c>
      <c r="E22" s="206">
        <f t="shared" ref="E22:I22" si="8">IF(O22&gt;=0,"",O22*1.120838)</f>
        <v>-572.74821799999995</v>
      </c>
      <c r="F22" s="206" t="str">
        <f t="shared" si="8"/>
        <v/>
      </c>
      <c r="G22" s="206" t="str">
        <f t="shared" si="8"/>
        <v/>
      </c>
      <c r="H22" s="206" t="str">
        <f t="shared" si="8"/>
        <v/>
      </c>
      <c r="I22" s="206" t="str">
        <f t="shared" si="8"/>
        <v/>
      </c>
      <c r="K22" s="225"/>
      <c r="L22" s="19"/>
      <c r="M22" s="20" t="s">
        <v>21</v>
      </c>
      <c r="O22" s="16">
        <f>IF(O21-O20&lt;0,O21-O20,"")</f>
        <v>-511</v>
      </c>
      <c r="P22" s="16" t="str">
        <f t="shared" ref="P22:S22" si="9">IF(P21-P20&lt;0,P21-P20,"")</f>
        <v/>
      </c>
      <c r="Q22" s="16" t="str">
        <f t="shared" si="9"/>
        <v/>
      </c>
      <c r="R22" s="16" t="str">
        <f t="shared" si="9"/>
        <v/>
      </c>
      <c r="S22" s="16" t="str">
        <f t="shared" si="9"/>
        <v/>
      </c>
    </row>
    <row r="23" spans="1:19" x14ac:dyDescent="0.25">
      <c r="A23" s="225"/>
      <c r="B23" s="21" t="s">
        <v>24</v>
      </c>
      <c r="C23" s="20" t="s">
        <v>17</v>
      </c>
      <c r="E23" s="202">
        <f t="shared" ref="E23:I24" si="10">IF(O23&gt;0,O23*1.120838,"")</f>
        <v>484.20201600000001</v>
      </c>
      <c r="F23" s="202" t="str">
        <f t="shared" si="10"/>
        <v/>
      </c>
      <c r="G23" s="202" t="str">
        <f t="shared" si="10"/>
        <v/>
      </c>
      <c r="H23" s="202" t="str">
        <f t="shared" si="10"/>
        <v/>
      </c>
      <c r="I23" s="202" t="str">
        <f t="shared" si="10"/>
        <v/>
      </c>
      <c r="K23" s="225" t="s">
        <v>24</v>
      </c>
      <c r="L23" s="21" t="s">
        <v>24</v>
      </c>
      <c r="M23" s="47" t="s">
        <v>17</v>
      </c>
      <c r="O23" s="3">
        <v>432</v>
      </c>
      <c r="P23" s="3"/>
      <c r="Q23" s="3"/>
      <c r="R23" s="3"/>
      <c r="S23" s="3"/>
    </row>
    <row r="24" spans="1:19" x14ac:dyDescent="0.25">
      <c r="A24" s="225"/>
      <c r="B24" s="19" t="s">
        <v>42</v>
      </c>
      <c r="C24" s="20" t="s">
        <v>20</v>
      </c>
      <c r="E24" s="205">
        <f t="shared" si="10"/>
        <v>351.94313199999999</v>
      </c>
      <c r="F24" s="205" t="str">
        <f t="shared" si="10"/>
        <v/>
      </c>
      <c r="G24" s="205" t="str">
        <f t="shared" si="10"/>
        <v/>
      </c>
      <c r="H24" s="205" t="str">
        <f t="shared" si="10"/>
        <v/>
      </c>
      <c r="I24" s="205" t="str">
        <f t="shared" si="10"/>
        <v/>
      </c>
      <c r="K24" s="225" t="s">
        <v>19</v>
      </c>
      <c r="L24" s="19" t="s">
        <v>19</v>
      </c>
      <c r="M24" s="20" t="s">
        <v>20</v>
      </c>
      <c r="O24" s="4">
        <v>314</v>
      </c>
      <c r="P24" s="4"/>
      <c r="Q24" s="4"/>
      <c r="R24" s="4"/>
      <c r="S24" s="4"/>
    </row>
    <row r="25" spans="1:19" x14ac:dyDescent="0.25">
      <c r="A25" s="225"/>
      <c r="B25" s="14"/>
      <c r="C25" s="20" t="s">
        <v>21</v>
      </c>
      <c r="E25" s="206">
        <f>IF(O25&gt;=0,"",O25*1.120838)</f>
        <v>-132.25888399999999</v>
      </c>
      <c r="F25" s="206" t="str">
        <f t="shared" ref="F25:I25" si="11">IF(P25&gt;=0,"",P25*1.120838)</f>
        <v/>
      </c>
      <c r="G25" s="206" t="str">
        <f t="shared" si="11"/>
        <v/>
      </c>
      <c r="H25" s="206" t="str">
        <f t="shared" si="11"/>
        <v/>
      </c>
      <c r="I25" s="206" t="str">
        <f t="shared" si="11"/>
        <v/>
      </c>
      <c r="K25" s="225"/>
      <c r="L25" s="14"/>
      <c r="M25" s="10" t="s">
        <v>21</v>
      </c>
      <c r="O25" s="16">
        <f>IF(O24-O23&lt;0,O24-O23,"")</f>
        <v>-118</v>
      </c>
      <c r="P25" s="16" t="str">
        <f t="shared" ref="P25:S25" si="12">IF(P24-P23&lt;0,P24-P23,"")</f>
        <v/>
      </c>
      <c r="Q25" s="16" t="str">
        <f t="shared" si="12"/>
        <v/>
      </c>
      <c r="R25" s="16" t="str">
        <f t="shared" si="12"/>
        <v/>
      </c>
      <c r="S25" s="16" t="str">
        <f t="shared" si="12"/>
        <v/>
      </c>
    </row>
    <row r="26" spans="1:19" x14ac:dyDescent="0.25">
      <c r="A26" s="225"/>
      <c r="B26" s="13" t="s">
        <v>25</v>
      </c>
      <c r="C26" s="20" t="s">
        <v>17</v>
      </c>
      <c r="E26" s="202">
        <f t="shared" ref="E26:I27" si="13">IF(O26&gt;0,O26*1.120838,"")</f>
        <v>655.69023000000004</v>
      </c>
      <c r="F26" s="202" t="str">
        <f t="shared" si="13"/>
        <v/>
      </c>
      <c r="G26" s="202" t="str">
        <f t="shared" si="13"/>
        <v/>
      </c>
      <c r="H26" s="202" t="str">
        <f t="shared" si="13"/>
        <v/>
      </c>
      <c r="I26" s="202" t="str">
        <f t="shared" si="13"/>
        <v/>
      </c>
      <c r="K26" s="225" t="s">
        <v>25</v>
      </c>
      <c r="L26" s="13" t="s">
        <v>25</v>
      </c>
      <c r="M26" s="45" t="s">
        <v>17</v>
      </c>
      <c r="O26" s="3">
        <v>585</v>
      </c>
      <c r="P26" s="3"/>
      <c r="Q26" s="3"/>
      <c r="R26" s="3"/>
      <c r="S26" s="3"/>
    </row>
    <row r="27" spans="1:19" x14ac:dyDescent="0.25">
      <c r="A27" s="225"/>
      <c r="B27" s="19" t="s">
        <v>42</v>
      </c>
      <c r="C27" s="20" t="s">
        <v>20</v>
      </c>
      <c r="E27" s="205">
        <f t="shared" si="13"/>
        <v>390.051624</v>
      </c>
      <c r="F27" s="205" t="str">
        <f t="shared" si="13"/>
        <v/>
      </c>
      <c r="G27" s="205" t="str">
        <f t="shared" si="13"/>
        <v/>
      </c>
      <c r="H27" s="205" t="str">
        <f t="shared" si="13"/>
        <v/>
      </c>
      <c r="I27" s="205" t="str">
        <f t="shared" si="13"/>
        <v/>
      </c>
      <c r="K27" s="225" t="s">
        <v>19</v>
      </c>
      <c r="L27" s="14" t="s">
        <v>19</v>
      </c>
      <c r="M27" s="10" t="s">
        <v>20</v>
      </c>
      <c r="O27" s="4">
        <v>348</v>
      </c>
      <c r="P27" s="4"/>
      <c r="Q27" s="4"/>
      <c r="R27" s="4"/>
      <c r="S27" s="4"/>
    </row>
    <row r="28" spans="1:19" x14ac:dyDescent="0.25">
      <c r="A28" s="225"/>
      <c r="B28" s="14"/>
      <c r="C28" s="20" t="s">
        <v>21</v>
      </c>
      <c r="E28" s="206">
        <f>IF(O28&gt;=0,"",O28*1.120838)</f>
        <v>-265.63860599999998</v>
      </c>
      <c r="F28" s="206" t="str">
        <f t="shared" ref="F28:I28" si="14">IF(P28&gt;=0,"",P28*1.120838)</f>
        <v/>
      </c>
      <c r="G28" s="206" t="str">
        <f t="shared" si="14"/>
        <v/>
      </c>
      <c r="H28" s="206" t="str">
        <f t="shared" si="14"/>
        <v/>
      </c>
      <c r="I28" s="206" t="str">
        <f t="shared" si="14"/>
        <v/>
      </c>
      <c r="K28" s="225"/>
      <c r="L28" s="14"/>
      <c r="M28" s="10" t="s">
        <v>21</v>
      </c>
      <c r="O28" s="16">
        <f>IF(O27-O26&lt;0,O27-O26,"")</f>
        <v>-237</v>
      </c>
      <c r="P28" s="16" t="str">
        <f t="shared" ref="P28:S28" si="15">IF(P27-P26&lt;0,P27-P26,"")</f>
        <v/>
      </c>
      <c r="Q28" s="16" t="str">
        <f t="shared" si="15"/>
        <v/>
      </c>
      <c r="R28" s="16" t="str">
        <f t="shared" si="15"/>
        <v/>
      </c>
      <c r="S28" s="16" t="str">
        <f t="shared" si="15"/>
        <v/>
      </c>
    </row>
    <row r="29" spans="1:19" x14ac:dyDescent="0.25">
      <c r="A29" s="226"/>
      <c r="B29" s="22" t="s">
        <v>26</v>
      </c>
      <c r="C29" s="49" t="s">
        <v>42</v>
      </c>
      <c r="E29" s="202">
        <f>IF(O29&gt;0,O29*1.120838,"")</f>
        <v>56.041899999999998</v>
      </c>
      <c r="F29" s="202" t="str">
        <f t="shared" ref="F29:I29" si="16">IF(P29&gt;0,P29*1.120838,"")</f>
        <v/>
      </c>
      <c r="G29" s="202" t="str">
        <f t="shared" si="16"/>
        <v/>
      </c>
      <c r="H29" s="202" t="str">
        <f t="shared" si="16"/>
        <v/>
      </c>
      <c r="I29" s="202" t="str">
        <f t="shared" si="16"/>
        <v/>
      </c>
      <c r="K29" s="226" t="s">
        <v>26</v>
      </c>
      <c r="L29" s="22" t="s">
        <v>26</v>
      </c>
      <c r="M29" s="48" t="s">
        <v>27</v>
      </c>
      <c r="N29" s="10"/>
      <c r="O29" s="2">
        <v>50</v>
      </c>
      <c r="P29" s="2"/>
      <c r="Q29" s="2"/>
      <c r="R29" s="2"/>
      <c r="S29" s="2"/>
    </row>
    <row r="30" spans="1:19" ht="16.5" customHeight="1" x14ac:dyDescent="0.25">
      <c r="B30" s="34" t="s">
        <v>29</v>
      </c>
      <c r="C30" s="12"/>
      <c r="E30" s="207"/>
      <c r="F30" s="207"/>
      <c r="G30" s="207"/>
      <c r="H30" s="207"/>
      <c r="I30" s="207"/>
      <c r="L30" s="34" t="s">
        <v>29</v>
      </c>
      <c r="M30" s="12"/>
      <c r="O30" s="3"/>
      <c r="P30" s="3"/>
      <c r="Q30" s="3"/>
      <c r="R30" s="3"/>
      <c r="S30" s="3"/>
    </row>
    <row r="31" spans="1:19" ht="15.75" x14ac:dyDescent="0.25">
      <c r="B31" s="23" t="s">
        <v>46</v>
      </c>
      <c r="C31" s="41"/>
      <c r="E31" s="197">
        <f>IF(O31&gt;0,O31,"")</f>
        <v>59.48</v>
      </c>
      <c r="F31" s="197" t="str">
        <f t="shared" ref="F31:I45" si="17">IF(P31&gt;0,P31,"")</f>
        <v/>
      </c>
      <c r="G31" s="197" t="str">
        <f t="shared" si="17"/>
        <v/>
      </c>
      <c r="H31" s="197" t="str">
        <f t="shared" si="17"/>
        <v/>
      </c>
      <c r="I31" s="197" t="str">
        <f t="shared" si="17"/>
        <v/>
      </c>
      <c r="L31" s="23" t="s">
        <v>46</v>
      </c>
      <c r="M31" s="41"/>
      <c r="O31" s="32">
        <v>59.48</v>
      </c>
      <c r="P31" s="32"/>
      <c r="Q31" s="32"/>
      <c r="R31" s="32"/>
      <c r="S31" s="32"/>
    </row>
    <row r="32" spans="1:19" ht="15.75" x14ac:dyDescent="0.25">
      <c r="B32" s="23" t="s">
        <v>45</v>
      </c>
      <c r="C32" s="41"/>
      <c r="E32" s="208">
        <f t="shared" ref="E32:E45" si="18">IF(O32&gt;0,O32,"")</f>
        <v>8.73</v>
      </c>
      <c r="F32" s="208" t="str">
        <f t="shared" si="17"/>
        <v/>
      </c>
      <c r="G32" s="208" t="str">
        <f t="shared" si="17"/>
        <v/>
      </c>
      <c r="H32" s="208" t="str">
        <f t="shared" si="17"/>
        <v/>
      </c>
      <c r="I32" s="208" t="str">
        <f t="shared" si="17"/>
        <v/>
      </c>
      <c r="L32" s="23" t="s">
        <v>45</v>
      </c>
      <c r="M32" s="41"/>
      <c r="O32" s="33">
        <v>8.73</v>
      </c>
      <c r="P32" s="33"/>
      <c r="Q32" s="33"/>
      <c r="R32" s="33"/>
      <c r="S32" s="33"/>
    </row>
    <row r="33" spans="2:19" x14ac:dyDescent="0.25">
      <c r="B33" s="23" t="s">
        <v>30</v>
      </c>
      <c r="C33" s="1"/>
      <c r="E33" s="208">
        <f t="shared" si="18"/>
        <v>2.98</v>
      </c>
      <c r="F33" s="208" t="str">
        <f t="shared" si="17"/>
        <v/>
      </c>
      <c r="G33" s="208" t="str">
        <f t="shared" si="17"/>
        <v/>
      </c>
      <c r="H33" s="208" t="str">
        <f t="shared" si="17"/>
        <v/>
      </c>
      <c r="I33" s="208" t="str">
        <f t="shared" si="17"/>
        <v/>
      </c>
      <c r="L33" s="23" t="s">
        <v>30</v>
      </c>
      <c r="M33" s="1"/>
      <c r="O33" s="33">
        <v>2.98</v>
      </c>
      <c r="P33" s="33"/>
      <c r="Q33" s="33"/>
      <c r="R33" s="33"/>
      <c r="S33" s="33"/>
    </row>
    <row r="34" spans="2:19" x14ac:dyDescent="0.25">
      <c r="B34" s="23" t="s">
        <v>31</v>
      </c>
      <c r="C34" s="1"/>
      <c r="E34" s="208">
        <f t="shared" si="18"/>
        <v>0.74</v>
      </c>
      <c r="F34" s="208" t="str">
        <f t="shared" si="17"/>
        <v/>
      </c>
      <c r="G34" s="208" t="str">
        <f t="shared" si="17"/>
        <v/>
      </c>
      <c r="H34" s="208" t="str">
        <f t="shared" si="17"/>
        <v/>
      </c>
      <c r="I34" s="208" t="str">
        <f t="shared" si="17"/>
        <v/>
      </c>
      <c r="L34" s="23" t="s">
        <v>31</v>
      </c>
      <c r="M34" s="1"/>
      <c r="O34" s="33">
        <v>0.74</v>
      </c>
      <c r="P34" s="33"/>
      <c r="Q34" s="33"/>
      <c r="R34" s="33"/>
      <c r="S34" s="33"/>
    </row>
    <row r="35" spans="2:19" x14ac:dyDescent="0.25">
      <c r="B35" s="23" t="s">
        <v>32</v>
      </c>
      <c r="C35" s="1"/>
      <c r="E35" s="208">
        <f t="shared" si="18"/>
        <v>5.88</v>
      </c>
      <c r="F35" s="208" t="str">
        <f t="shared" si="17"/>
        <v/>
      </c>
      <c r="G35" s="208" t="str">
        <f t="shared" si="17"/>
        <v/>
      </c>
      <c r="H35" s="208" t="str">
        <f t="shared" si="17"/>
        <v/>
      </c>
      <c r="I35" s="208" t="str">
        <f t="shared" si="17"/>
        <v/>
      </c>
      <c r="L35" s="23" t="s">
        <v>32</v>
      </c>
      <c r="M35" s="1"/>
      <c r="O35" s="33">
        <v>5.88</v>
      </c>
      <c r="P35" s="33"/>
      <c r="Q35" s="33"/>
      <c r="R35" s="33"/>
      <c r="S35" s="33"/>
    </row>
    <row r="36" spans="2:19" x14ac:dyDescent="0.25">
      <c r="B36" s="24" t="s">
        <v>33</v>
      </c>
      <c r="C36" s="51"/>
      <c r="E36" s="208">
        <f t="shared" si="18"/>
        <v>22.2</v>
      </c>
      <c r="F36" s="208" t="str">
        <f t="shared" si="17"/>
        <v/>
      </c>
      <c r="G36" s="208" t="str">
        <f t="shared" si="17"/>
        <v/>
      </c>
      <c r="H36" s="208" t="str">
        <f t="shared" si="17"/>
        <v/>
      </c>
      <c r="I36" s="208" t="str">
        <f t="shared" si="17"/>
        <v/>
      </c>
      <c r="L36" s="24" t="s">
        <v>33</v>
      </c>
      <c r="M36" s="51"/>
      <c r="O36" s="33">
        <v>22.2</v>
      </c>
      <c r="P36" s="33"/>
      <c r="Q36" s="33"/>
      <c r="R36" s="33"/>
      <c r="S36" s="33"/>
    </row>
    <row r="37" spans="2:19" x14ac:dyDescent="0.25">
      <c r="B37" s="25" t="s">
        <v>34</v>
      </c>
      <c r="C37" s="9"/>
      <c r="E37" s="197">
        <f t="shared" si="18"/>
        <v>0.39</v>
      </c>
      <c r="F37" s="197" t="str">
        <f t="shared" si="17"/>
        <v/>
      </c>
      <c r="G37" s="197" t="str">
        <f t="shared" si="17"/>
        <v/>
      </c>
      <c r="H37" s="197" t="str">
        <f t="shared" si="17"/>
        <v/>
      </c>
      <c r="I37" s="197" t="str">
        <f t="shared" si="17"/>
        <v/>
      </c>
      <c r="L37" s="25" t="s">
        <v>34</v>
      </c>
      <c r="M37" s="9"/>
      <c r="O37" s="32">
        <v>0.39</v>
      </c>
      <c r="P37" s="32"/>
      <c r="Q37" s="32"/>
      <c r="R37" s="32"/>
      <c r="S37" s="32"/>
    </row>
    <row r="38" spans="2:19" x14ac:dyDescent="0.25">
      <c r="B38" s="26" t="s">
        <v>35</v>
      </c>
      <c r="C38" s="51"/>
      <c r="E38" s="208" t="str">
        <f t="shared" si="18"/>
        <v/>
      </c>
      <c r="F38" s="208" t="str">
        <f t="shared" si="17"/>
        <v/>
      </c>
      <c r="G38" s="208" t="str">
        <f t="shared" si="17"/>
        <v/>
      </c>
      <c r="H38" s="208" t="str">
        <f t="shared" si="17"/>
        <v/>
      </c>
      <c r="I38" s="208" t="str">
        <f t="shared" si="17"/>
        <v/>
      </c>
      <c r="L38" s="26" t="s">
        <v>35</v>
      </c>
      <c r="M38" s="51"/>
      <c r="O38" s="35"/>
      <c r="P38" s="35"/>
      <c r="Q38" s="35"/>
      <c r="R38" s="35"/>
      <c r="S38" s="35"/>
    </row>
    <row r="39" spans="2:19" x14ac:dyDescent="0.25">
      <c r="B39" s="27" t="s">
        <v>36</v>
      </c>
      <c r="C39" s="12"/>
      <c r="E39" s="197" t="str">
        <f t="shared" si="18"/>
        <v/>
      </c>
      <c r="F39" s="197" t="str">
        <f t="shared" si="17"/>
        <v/>
      </c>
      <c r="G39" s="197" t="str">
        <f t="shared" si="17"/>
        <v/>
      </c>
      <c r="H39" s="197" t="str">
        <f t="shared" si="17"/>
        <v/>
      </c>
      <c r="I39" s="197" t="str">
        <f t="shared" si="17"/>
        <v/>
      </c>
      <c r="L39" s="27" t="s">
        <v>36</v>
      </c>
      <c r="M39" s="12"/>
      <c r="O39" s="29"/>
      <c r="P39" s="29"/>
      <c r="Q39" s="29"/>
      <c r="R39" s="29"/>
      <c r="S39" s="29"/>
    </row>
    <row r="40" spans="2:19" x14ac:dyDescent="0.25">
      <c r="B40" s="27" t="s">
        <v>37</v>
      </c>
      <c r="C40" s="12"/>
      <c r="E40" s="197">
        <f t="shared" si="18"/>
        <v>1.21</v>
      </c>
      <c r="F40" s="197" t="str">
        <f t="shared" si="17"/>
        <v/>
      </c>
      <c r="G40" s="197" t="str">
        <f t="shared" si="17"/>
        <v/>
      </c>
      <c r="H40" s="197" t="str">
        <f t="shared" si="17"/>
        <v/>
      </c>
      <c r="I40" s="197" t="str">
        <f t="shared" si="17"/>
        <v/>
      </c>
      <c r="L40" s="27" t="s">
        <v>37</v>
      </c>
      <c r="M40" s="12"/>
      <c r="O40" s="29">
        <v>1.21</v>
      </c>
      <c r="P40" s="29"/>
      <c r="Q40" s="29"/>
      <c r="R40" s="29"/>
      <c r="S40" s="29"/>
    </row>
    <row r="41" spans="2:19" x14ac:dyDescent="0.25">
      <c r="B41" s="27" t="s">
        <v>38</v>
      </c>
      <c r="C41" s="12"/>
      <c r="E41" s="197">
        <f t="shared" si="18"/>
        <v>459.34</v>
      </c>
      <c r="F41" s="197" t="str">
        <f t="shared" si="17"/>
        <v/>
      </c>
      <c r="G41" s="197" t="str">
        <f t="shared" si="17"/>
        <v/>
      </c>
      <c r="H41" s="197" t="str">
        <f t="shared" si="17"/>
        <v/>
      </c>
      <c r="I41" s="197" t="str">
        <f t="shared" si="17"/>
        <v/>
      </c>
      <c r="L41" s="27" t="s">
        <v>38</v>
      </c>
      <c r="M41" s="12"/>
      <c r="O41" s="29">
        <v>459.34</v>
      </c>
      <c r="P41" s="29"/>
      <c r="Q41" s="29"/>
      <c r="R41" s="29"/>
      <c r="S41" s="29"/>
    </row>
    <row r="42" spans="2:19" x14ac:dyDescent="0.25">
      <c r="B42" s="27" t="s">
        <v>39</v>
      </c>
      <c r="C42" s="12"/>
      <c r="E42" s="197">
        <f t="shared" si="18"/>
        <v>50.43</v>
      </c>
      <c r="F42" s="197" t="str">
        <f t="shared" si="17"/>
        <v/>
      </c>
      <c r="G42" s="197" t="str">
        <f t="shared" si="17"/>
        <v/>
      </c>
      <c r="H42" s="197" t="str">
        <f t="shared" si="17"/>
        <v/>
      </c>
      <c r="I42" s="197" t="str">
        <f t="shared" si="17"/>
        <v/>
      </c>
      <c r="L42" s="27" t="s">
        <v>39</v>
      </c>
      <c r="M42" s="12"/>
      <c r="O42" s="29">
        <v>50.43</v>
      </c>
      <c r="P42" s="29"/>
      <c r="Q42" s="29"/>
      <c r="R42" s="29"/>
      <c r="S42" s="29"/>
    </row>
    <row r="43" spans="2:19" x14ac:dyDescent="0.25">
      <c r="B43" s="27" t="s">
        <v>40</v>
      </c>
      <c r="C43" s="12"/>
      <c r="E43" s="197">
        <f t="shared" si="18"/>
        <v>1.51</v>
      </c>
      <c r="F43" s="197" t="str">
        <f t="shared" si="17"/>
        <v/>
      </c>
      <c r="G43" s="197" t="str">
        <f t="shared" si="17"/>
        <v/>
      </c>
      <c r="H43" s="197" t="str">
        <f t="shared" si="17"/>
        <v/>
      </c>
      <c r="I43" s="197" t="str">
        <f t="shared" si="17"/>
        <v/>
      </c>
      <c r="L43" s="27" t="s">
        <v>40</v>
      </c>
      <c r="M43" s="12"/>
      <c r="O43" s="29">
        <v>1.51</v>
      </c>
      <c r="P43" s="29"/>
      <c r="Q43" s="29"/>
      <c r="R43" s="29"/>
      <c r="S43" s="29"/>
    </row>
    <row r="44" spans="2:19" x14ac:dyDescent="0.25">
      <c r="B44" s="27" t="s">
        <v>41</v>
      </c>
      <c r="C44" s="12"/>
      <c r="E44" s="209">
        <f t="shared" si="18"/>
        <v>6.09</v>
      </c>
      <c r="F44" s="209" t="str">
        <f t="shared" si="17"/>
        <v/>
      </c>
      <c r="G44" s="209" t="str">
        <f t="shared" si="17"/>
        <v/>
      </c>
      <c r="H44" s="209" t="str">
        <f t="shared" si="17"/>
        <v/>
      </c>
      <c r="I44" s="209" t="str">
        <f t="shared" si="17"/>
        <v/>
      </c>
      <c r="L44" s="27" t="s">
        <v>41</v>
      </c>
      <c r="M44" s="12"/>
      <c r="O44" s="29">
        <v>6.09</v>
      </c>
      <c r="P44" s="29"/>
      <c r="Q44" s="29"/>
      <c r="R44" s="29"/>
      <c r="S44" s="29"/>
    </row>
    <row r="45" spans="2:19" x14ac:dyDescent="0.25">
      <c r="B45" s="27" t="s">
        <v>48</v>
      </c>
      <c r="C45" s="12"/>
      <c r="E45" s="209">
        <f t="shared" si="18"/>
        <v>1.33</v>
      </c>
      <c r="F45" s="209" t="str">
        <f t="shared" si="17"/>
        <v/>
      </c>
      <c r="G45" s="209" t="str">
        <f t="shared" si="17"/>
        <v/>
      </c>
      <c r="H45" s="209" t="str">
        <f t="shared" si="17"/>
        <v/>
      </c>
      <c r="I45" s="209" t="str">
        <f t="shared" si="17"/>
        <v/>
      </c>
      <c r="L45" s="27" t="s">
        <v>48</v>
      </c>
      <c r="M45" s="12"/>
      <c r="O45" s="29">
        <v>1.33</v>
      </c>
      <c r="P45" s="29"/>
      <c r="Q45" s="29"/>
      <c r="R45" s="29"/>
      <c r="S45" s="29"/>
    </row>
    <row r="49" ht="18.75" customHeight="1" x14ac:dyDescent="0.25"/>
  </sheetData>
  <sheetProtection sheet="1" objects="1" scenarios="1" selectLockedCells="1"/>
  <mergeCells count="18">
    <mergeCell ref="B1:I1"/>
    <mergeCell ref="L1:S1"/>
    <mergeCell ref="H5:I5"/>
    <mergeCell ref="R5:S5"/>
    <mergeCell ref="B8:C8"/>
    <mergeCell ref="L8:M8"/>
    <mergeCell ref="B9:C9"/>
    <mergeCell ref="L9:M9"/>
    <mergeCell ref="B10:C10"/>
    <mergeCell ref="L10:M10"/>
    <mergeCell ref="B11:C11"/>
    <mergeCell ref="L11:M11"/>
    <mergeCell ref="B12:C12"/>
    <mergeCell ref="L12:M12"/>
    <mergeCell ref="A14:A19"/>
    <mergeCell ref="K14:K19"/>
    <mergeCell ref="A20:A29"/>
    <mergeCell ref="K20:K29"/>
  </mergeCells>
  <pageMargins left="0.70866141732283472" right="0.70866141732283472" top="0.74803149606299213" bottom="0.35433070866141736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zoomScaleNormal="100" workbookViewId="0">
      <selection activeCell="O35" sqref="O35"/>
    </sheetView>
  </sheetViews>
  <sheetFormatPr defaultRowHeight="15" x14ac:dyDescent="0.25"/>
  <cols>
    <col min="1" max="1" width="4.42578125" style="6" customWidth="1"/>
    <col min="2" max="2" width="15.42578125" style="6" customWidth="1"/>
    <col min="3" max="3" width="18.42578125" style="6" customWidth="1"/>
    <col min="4" max="4" width="0.7109375" style="6" customWidth="1"/>
    <col min="5" max="9" width="9.5703125" style="6" customWidth="1"/>
    <col min="10" max="10" width="1.28515625" customWidth="1"/>
    <col min="11" max="11" width="4.42578125" style="6" customWidth="1"/>
    <col min="12" max="12" width="15.42578125" style="6" customWidth="1"/>
    <col min="13" max="13" width="18.42578125" style="6" customWidth="1"/>
    <col min="14" max="14" width="0.7109375" style="6" customWidth="1"/>
    <col min="15" max="19" width="9.5703125" style="6" customWidth="1"/>
  </cols>
  <sheetData>
    <row r="1" spans="1:19" ht="26.25" x14ac:dyDescent="0.4">
      <c r="B1" s="230" t="s">
        <v>43</v>
      </c>
      <c r="C1" s="230"/>
      <c r="D1" s="230"/>
      <c r="E1" s="230"/>
      <c r="F1" s="230"/>
      <c r="G1" s="230"/>
      <c r="H1" s="230"/>
      <c r="I1" s="230"/>
      <c r="L1" s="230" t="s">
        <v>44</v>
      </c>
      <c r="M1" s="230"/>
      <c r="N1" s="230"/>
      <c r="O1" s="230"/>
      <c r="P1" s="230"/>
      <c r="Q1" s="230"/>
      <c r="R1" s="230"/>
      <c r="S1" s="230"/>
    </row>
    <row r="2" spans="1:19" ht="7.5" customHeight="1" x14ac:dyDescent="0.25">
      <c r="L2" s="7"/>
      <c r="M2" s="7"/>
      <c r="N2" s="7"/>
      <c r="O2" s="7"/>
      <c r="P2" s="7"/>
      <c r="Q2" s="7"/>
      <c r="R2" s="7"/>
      <c r="S2" s="7"/>
    </row>
    <row r="3" spans="1:19" x14ac:dyDescent="0.25">
      <c r="B3" s="6" t="s">
        <v>5</v>
      </c>
      <c r="C3" s="8" t="s">
        <v>6</v>
      </c>
      <c r="D3" s="8"/>
      <c r="E3" s="8"/>
      <c r="G3" s="6" t="s">
        <v>0</v>
      </c>
      <c r="H3" s="8" t="s">
        <v>1</v>
      </c>
      <c r="I3" s="8"/>
      <c r="L3" s="6" t="s">
        <v>5</v>
      </c>
      <c r="M3" s="28" t="s">
        <v>6</v>
      </c>
      <c r="N3" s="28"/>
      <c r="O3" s="28"/>
      <c r="Q3" s="6" t="s">
        <v>0</v>
      </c>
      <c r="R3" s="28" t="s">
        <v>1</v>
      </c>
      <c r="S3" s="28"/>
    </row>
    <row r="4" spans="1:19" ht="8.25" customHeight="1" x14ac:dyDescent="0.25"/>
    <row r="5" spans="1:19" x14ac:dyDescent="0.25">
      <c r="B5" s="6" t="s">
        <v>2</v>
      </c>
      <c r="C5" s="8" t="s">
        <v>3</v>
      </c>
      <c r="D5" s="8"/>
      <c r="E5" s="8"/>
      <c r="F5" s="8"/>
      <c r="G5" s="6" t="s">
        <v>4</v>
      </c>
      <c r="H5" s="233" t="str">
        <f>R5</f>
        <v>2/05/2019</v>
      </c>
      <c r="I5" s="234"/>
      <c r="L5" s="6" t="s">
        <v>2</v>
      </c>
      <c r="M5" s="28" t="s">
        <v>3</v>
      </c>
      <c r="N5" s="28"/>
      <c r="O5" s="28"/>
      <c r="P5" s="8"/>
      <c r="Q5" s="6" t="s">
        <v>4</v>
      </c>
      <c r="R5" s="231" t="s">
        <v>146</v>
      </c>
      <c r="S5" s="232"/>
    </row>
    <row r="6" spans="1:19" x14ac:dyDescent="0.25">
      <c r="B6" s="8"/>
      <c r="C6" s="8">
        <v>5736833880</v>
      </c>
      <c r="D6" s="8"/>
      <c r="E6" s="8"/>
      <c r="F6" s="8"/>
      <c r="G6" s="8"/>
      <c r="H6" s="8"/>
      <c r="I6" s="8"/>
      <c r="L6" s="8"/>
      <c r="M6" s="28">
        <v>5736833880</v>
      </c>
      <c r="N6" s="28"/>
      <c r="O6" s="28"/>
      <c r="P6" s="8"/>
      <c r="Q6" s="8"/>
      <c r="R6" s="8"/>
      <c r="S6" s="8"/>
    </row>
    <row r="7" spans="1:19" ht="24.75" customHeight="1" x14ac:dyDescent="0.25">
      <c r="B7" s="36" t="s">
        <v>7</v>
      </c>
      <c r="C7" s="37" t="str">
        <f>IF(M7&gt;0,M7,"")</f>
        <v/>
      </c>
      <c r="D7" s="9"/>
      <c r="E7" s="198" t="str">
        <f t="shared" ref="E7:I12" si="0">IF(O7&gt;0,O7,"")</f>
        <v>BELMONT</v>
      </c>
      <c r="F7" s="198" t="str">
        <f t="shared" si="0"/>
        <v/>
      </c>
      <c r="G7" s="198" t="str">
        <f t="shared" si="0"/>
        <v/>
      </c>
      <c r="H7" s="198" t="str">
        <f t="shared" si="0"/>
        <v/>
      </c>
      <c r="I7" s="198" t="str">
        <f t="shared" si="0"/>
        <v/>
      </c>
      <c r="L7" s="36"/>
      <c r="M7" s="38"/>
      <c r="N7" s="9"/>
      <c r="O7" s="43" t="s">
        <v>147</v>
      </c>
      <c r="P7" s="44"/>
      <c r="Q7" s="43"/>
      <c r="R7" s="43"/>
      <c r="S7" s="43"/>
    </row>
    <row r="8" spans="1:19" ht="24.75" customHeight="1" x14ac:dyDescent="0.25">
      <c r="B8" s="229" t="s">
        <v>8</v>
      </c>
      <c r="C8" s="229"/>
      <c r="D8" s="10"/>
      <c r="E8" s="199" t="str">
        <f t="shared" si="0"/>
        <v>36583</v>
      </c>
      <c r="F8" s="199" t="str">
        <f t="shared" si="0"/>
        <v/>
      </c>
      <c r="G8" s="199" t="str">
        <f t="shared" si="0"/>
        <v/>
      </c>
      <c r="H8" s="199" t="str">
        <f t="shared" si="0"/>
        <v/>
      </c>
      <c r="I8" s="199" t="str">
        <f t="shared" si="0"/>
        <v/>
      </c>
      <c r="L8" s="229"/>
      <c r="M8" s="229"/>
      <c r="N8" s="10"/>
      <c r="O8" s="43" t="s">
        <v>148</v>
      </c>
      <c r="P8" s="43"/>
      <c r="Q8" s="43"/>
      <c r="R8" s="43"/>
      <c r="S8" s="43"/>
    </row>
    <row r="9" spans="1:19" ht="24.75" customHeight="1" x14ac:dyDescent="0.25">
      <c r="B9" s="229" t="s">
        <v>9</v>
      </c>
      <c r="C9" s="229"/>
      <c r="D9" s="10"/>
      <c r="E9" s="200" t="str">
        <f t="shared" si="0"/>
        <v>D0019</v>
      </c>
      <c r="F9" s="200" t="str">
        <f t="shared" si="0"/>
        <v/>
      </c>
      <c r="G9" s="200" t="str">
        <f t="shared" si="0"/>
        <v/>
      </c>
      <c r="H9" s="200" t="str">
        <f t="shared" si="0"/>
        <v/>
      </c>
      <c r="I9" s="200" t="str">
        <f t="shared" si="0"/>
        <v/>
      </c>
      <c r="L9" s="229" t="s">
        <v>9</v>
      </c>
      <c r="M9" s="229"/>
      <c r="N9" s="10"/>
      <c r="O9" s="39" t="s">
        <v>149</v>
      </c>
      <c r="P9" s="39"/>
      <c r="Q9" s="39"/>
      <c r="R9" s="39"/>
      <c r="S9" s="39"/>
    </row>
    <row r="10" spans="1:19" ht="24.75" customHeight="1" x14ac:dyDescent="0.25">
      <c r="B10" s="229" t="s">
        <v>10</v>
      </c>
      <c r="C10" s="229"/>
      <c r="D10" s="10"/>
      <c r="E10" s="200">
        <f t="shared" si="0"/>
        <v>12.75</v>
      </c>
      <c r="F10" s="200" t="str">
        <f t="shared" si="0"/>
        <v/>
      </c>
      <c r="G10" s="200" t="str">
        <f t="shared" si="0"/>
        <v/>
      </c>
      <c r="H10" s="200" t="str">
        <f t="shared" si="0"/>
        <v/>
      </c>
      <c r="I10" s="200" t="str">
        <f t="shared" si="0"/>
        <v/>
      </c>
      <c r="L10" s="229" t="s">
        <v>10</v>
      </c>
      <c r="M10" s="229"/>
      <c r="N10" s="10"/>
      <c r="O10" s="40">
        <v>12.75</v>
      </c>
      <c r="P10" s="40"/>
      <c r="Q10" s="40"/>
      <c r="R10" s="40"/>
      <c r="S10" s="40"/>
    </row>
    <row r="11" spans="1:19" ht="24.75" customHeight="1" x14ac:dyDescent="0.25">
      <c r="B11" s="229" t="s">
        <v>11</v>
      </c>
      <c r="C11" s="229"/>
      <c r="D11" s="10"/>
      <c r="E11" s="200">
        <f t="shared" si="0"/>
        <v>5.44</v>
      </c>
      <c r="F11" s="200" t="str">
        <f t="shared" si="0"/>
        <v/>
      </c>
      <c r="G11" s="200" t="str">
        <f t="shared" si="0"/>
        <v/>
      </c>
      <c r="H11" s="200" t="str">
        <f t="shared" si="0"/>
        <v/>
      </c>
      <c r="I11" s="200" t="str">
        <f t="shared" si="0"/>
        <v/>
      </c>
      <c r="L11" s="229" t="s">
        <v>11</v>
      </c>
      <c r="M11" s="229"/>
      <c r="N11" s="10"/>
      <c r="O11" s="40">
        <v>5.44</v>
      </c>
      <c r="P11" s="40"/>
      <c r="Q11" s="40"/>
      <c r="R11" s="40"/>
      <c r="S11" s="40"/>
    </row>
    <row r="12" spans="1:19" ht="24.75" customHeight="1" x14ac:dyDescent="0.25">
      <c r="B12" s="227" t="s">
        <v>12</v>
      </c>
      <c r="C12" s="228"/>
      <c r="D12" s="10"/>
      <c r="E12" s="201">
        <f t="shared" si="0"/>
        <v>3.03</v>
      </c>
      <c r="F12" s="201" t="str">
        <f t="shared" si="0"/>
        <v/>
      </c>
      <c r="G12" s="201" t="str">
        <f t="shared" si="0"/>
        <v/>
      </c>
      <c r="H12" s="201" t="str">
        <f t="shared" si="0"/>
        <v/>
      </c>
      <c r="I12" s="201" t="str">
        <f t="shared" si="0"/>
        <v/>
      </c>
      <c r="L12" s="227" t="s">
        <v>12</v>
      </c>
      <c r="M12" s="228"/>
      <c r="N12" s="10"/>
      <c r="O12" s="40">
        <v>3.03</v>
      </c>
      <c r="P12" s="40"/>
      <c r="Q12" s="40"/>
      <c r="R12" s="40"/>
      <c r="S12" s="40"/>
    </row>
    <row r="13" spans="1:19" ht="4.5" customHeight="1" x14ac:dyDescent="0.25">
      <c r="E13" s="196"/>
      <c r="F13" s="196"/>
      <c r="G13" s="196"/>
      <c r="H13" s="196"/>
      <c r="I13" s="196"/>
    </row>
    <row r="14" spans="1:19" x14ac:dyDescent="0.25">
      <c r="A14" s="224" t="s">
        <v>22</v>
      </c>
      <c r="B14" s="11" t="s">
        <v>13</v>
      </c>
      <c r="C14" s="12" t="s">
        <v>42</v>
      </c>
      <c r="E14" s="202">
        <f>IF(O14&gt;0,O14*1.120838,"")</f>
        <v>89.66704</v>
      </c>
      <c r="F14" s="202" t="str">
        <f t="shared" ref="F14:I14" si="1">IF(P14&gt;0,P14*1.120838,"")</f>
        <v/>
      </c>
      <c r="G14" s="202" t="str">
        <f t="shared" si="1"/>
        <v/>
      </c>
      <c r="H14" s="202" t="str">
        <f t="shared" si="1"/>
        <v/>
      </c>
      <c r="I14" s="202" t="str">
        <f t="shared" si="1"/>
        <v/>
      </c>
      <c r="K14" s="224"/>
      <c r="L14" s="11" t="s">
        <v>13</v>
      </c>
      <c r="M14" s="12" t="s">
        <v>27</v>
      </c>
      <c r="O14" s="2">
        <v>80</v>
      </c>
      <c r="P14" s="2"/>
      <c r="Q14" s="2"/>
      <c r="R14" s="2"/>
      <c r="S14" s="2"/>
    </row>
    <row r="15" spans="1:19" x14ac:dyDescent="0.25">
      <c r="A15" s="225"/>
      <c r="B15" s="11" t="s">
        <v>14</v>
      </c>
      <c r="C15" s="12" t="s">
        <v>15</v>
      </c>
      <c r="E15" s="203">
        <f t="shared" ref="E15:I15" si="2">IF(O15&gt;0,O15,"")</f>
        <v>36</v>
      </c>
      <c r="F15" s="203" t="str">
        <f t="shared" si="2"/>
        <v/>
      </c>
      <c r="G15" s="203" t="str">
        <f t="shared" si="2"/>
        <v/>
      </c>
      <c r="H15" s="203" t="str">
        <f t="shared" si="2"/>
        <v/>
      </c>
      <c r="I15" s="203" t="str">
        <f t="shared" si="2"/>
        <v/>
      </c>
      <c r="K15" s="225"/>
      <c r="L15" s="11" t="s">
        <v>14</v>
      </c>
      <c r="M15" s="12" t="s">
        <v>15</v>
      </c>
      <c r="O15" s="5">
        <v>36</v>
      </c>
      <c r="P15" s="5"/>
      <c r="Q15" s="5"/>
      <c r="R15" s="5"/>
      <c r="S15" s="5"/>
    </row>
    <row r="16" spans="1:19" x14ac:dyDescent="0.25">
      <c r="A16" s="225"/>
      <c r="B16" s="13" t="s">
        <v>47</v>
      </c>
      <c r="C16" s="9"/>
      <c r="E16" s="204" t="str">
        <f t="shared" ref="E16:I16" si="3">IF(O16&gt;=0,"",O16*1.120838)</f>
        <v/>
      </c>
      <c r="F16" s="204" t="str">
        <f t="shared" si="3"/>
        <v/>
      </c>
      <c r="G16" s="204" t="str">
        <f t="shared" si="3"/>
        <v/>
      </c>
      <c r="H16" s="204" t="str">
        <f t="shared" si="3"/>
        <v/>
      </c>
      <c r="I16" s="204" t="str">
        <f t="shared" si="3"/>
        <v/>
      </c>
      <c r="K16" s="225"/>
      <c r="L16" s="13" t="s">
        <v>47</v>
      </c>
      <c r="M16" s="9"/>
      <c r="O16" s="3">
        <v>0</v>
      </c>
      <c r="P16" s="3"/>
      <c r="Q16" s="3"/>
      <c r="R16" s="3"/>
      <c r="S16" s="3"/>
    </row>
    <row r="17" spans="1:19" x14ac:dyDescent="0.25">
      <c r="A17" s="225"/>
      <c r="B17" s="13" t="s">
        <v>16</v>
      </c>
      <c r="C17" s="10" t="s">
        <v>17</v>
      </c>
      <c r="E17" s="205">
        <f>IF(O17&gt;0,O17*1.120838,"")</f>
        <v>646.72352599999999</v>
      </c>
      <c r="F17" s="205" t="str">
        <f t="shared" ref="F17:I18" si="4">IF(P17&gt;0,P17*1.120838,"")</f>
        <v/>
      </c>
      <c r="G17" s="205" t="str">
        <f t="shared" si="4"/>
        <v/>
      </c>
      <c r="H17" s="205" t="str">
        <f t="shared" si="4"/>
        <v/>
      </c>
      <c r="I17" s="205" t="str">
        <f t="shared" si="4"/>
        <v/>
      </c>
      <c r="K17" s="225" t="s">
        <v>16</v>
      </c>
      <c r="L17" s="13" t="s">
        <v>16</v>
      </c>
      <c r="M17" s="45" t="s">
        <v>17</v>
      </c>
      <c r="O17" s="4">
        <v>577</v>
      </c>
      <c r="P17" s="4"/>
      <c r="Q17" s="4"/>
      <c r="R17" s="4"/>
      <c r="S17" s="4"/>
    </row>
    <row r="18" spans="1:19" x14ac:dyDescent="0.25">
      <c r="A18" s="225"/>
      <c r="B18" s="14" t="s">
        <v>18</v>
      </c>
      <c r="C18" s="10" t="s">
        <v>20</v>
      </c>
      <c r="E18" s="205">
        <f>IF(O18&gt;0,O18*1.120838,"")</f>
        <v>646.72352599999999</v>
      </c>
      <c r="F18" s="205" t="str">
        <f t="shared" si="4"/>
        <v/>
      </c>
      <c r="G18" s="205" t="str">
        <f t="shared" si="4"/>
        <v/>
      </c>
      <c r="H18" s="205" t="str">
        <f t="shared" si="4"/>
        <v/>
      </c>
      <c r="I18" s="205" t="str">
        <f t="shared" si="4"/>
        <v/>
      </c>
      <c r="K18" s="225" t="s">
        <v>18</v>
      </c>
      <c r="L18" s="14" t="s">
        <v>18</v>
      </c>
      <c r="M18" s="10" t="s">
        <v>20</v>
      </c>
      <c r="O18" s="4">
        <v>577</v>
      </c>
      <c r="P18" s="4"/>
      <c r="Q18" s="4"/>
      <c r="R18" s="4"/>
      <c r="S18" s="4"/>
    </row>
    <row r="19" spans="1:19" x14ac:dyDescent="0.25">
      <c r="A19" s="226"/>
      <c r="B19" s="50" t="s">
        <v>42</v>
      </c>
      <c r="C19" s="51" t="s">
        <v>21</v>
      </c>
      <c r="E19" s="206" t="str">
        <f t="shared" ref="E19:I19" si="5">IF(O19&gt;=0,"",O19*1.120838)</f>
        <v/>
      </c>
      <c r="F19" s="206" t="str">
        <f t="shared" si="5"/>
        <v/>
      </c>
      <c r="G19" s="206" t="str">
        <f t="shared" si="5"/>
        <v/>
      </c>
      <c r="H19" s="206" t="str">
        <f t="shared" si="5"/>
        <v/>
      </c>
      <c r="I19" s="206" t="str">
        <f t="shared" si="5"/>
        <v/>
      </c>
      <c r="K19" s="226" t="s">
        <v>19</v>
      </c>
      <c r="L19" s="50" t="s">
        <v>19</v>
      </c>
      <c r="M19" s="51" t="s">
        <v>21</v>
      </c>
      <c r="O19" s="16" t="str">
        <f>IF(O18-O17&lt;0,O18-O17,"")</f>
        <v/>
      </c>
      <c r="P19" s="16" t="str">
        <f t="shared" ref="P19:S19" si="6">IF(P18-P17&lt;0,P18-P17,"")</f>
        <v/>
      </c>
      <c r="Q19" s="16" t="str">
        <f t="shared" si="6"/>
        <v/>
      </c>
      <c r="R19" s="16" t="str">
        <f t="shared" si="6"/>
        <v/>
      </c>
      <c r="S19" s="16" t="str">
        <f t="shared" si="6"/>
        <v/>
      </c>
    </row>
    <row r="20" spans="1:19" x14ac:dyDescent="0.25">
      <c r="A20" s="224" t="s">
        <v>28</v>
      </c>
      <c r="B20" s="17" t="s">
        <v>23</v>
      </c>
      <c r="C20" s="18" t="s">
        <v>17</v>
      </c>
      <c r="E20" s="202">
        <f t="shared" ref="E20:I21" si="7">IF(O20&gt;0,O20*1.120838,"")</f>
        <v>3887.0661839999998</v>
      </c>
      <c r="F20" s="202" t="str">
        <f t="shared" si="7"/>
        <v/>
      </c>
      <c r="G20" s="202" t="str">
        <f t="shared" si="7"/>
        <v/>
      </c>
      <c r="H20" s="202" t="str">
        <f t="shared" si="7"/>
        <v/>
      </c>
      <c r="I20" s="202" t="str">
        <f t="shared" si="7"/>
        <v/>
      </c>
      <c r="K20" s="224" t="s">
        <v>28</v>
      </c>
      <c r="L20" s="17" t="s">
        <v>23</v>
      </c>
      <c r="M20" s="46" t="s">
        <v>17</v>
      </c>
      <c r="O20" s="3">
        <v>3468</v>
      </c>
      <c r="P20" s="3"/>
      <c r="Q20" s="3"/>
      <c r="R20" s="3"/>
      <c r="S20" s="3"/>
    </row>
    <row r="21" spans="1:19" x14ac:dyDescent="0.25">
      <c r="A21" s="225"/>
      <c r="B21" s="19" t="s">
        <v>42</v>
      </c>
      <c r="C21" s="20" t="s">
        <v>20</v>
      </c>
      <c r="E21" s="205">
        <f t="shared" si="7"/>
        <v>3448.818526</v>
      </c>
      <c r="F21" s="205" t="str">
        <f t="shared" si="7"/>
        <v/>
      </c>
      <c r="G21" s="205" t="str">
        <f t="shared" si="7"/>
        <v/>
      </c>
      <c r="H21" s="205" t="str">
        <f t="shared" si="7"/>
        <v/>
      </c>
      <c r="I21" s="205" t="str">
        <f t="shared" si="7"/>
        <v/>
      </c>
      <c r="K21" s="225" t="s">
        <v>19</v>
      </c>
      <c r="L21" s="19" t="s">
        <v>19</v>
      </c>
      <c r="M21" s="20" t="s">
        <v>20</v>
      </c>
      <c r="O21" s="4">
        <v>3077</v>
      </c>
      <c r="P21" s="4"/>
      <c r="Q21" s="4"/>
      <c r="R21" s="4"/>
      <c r="S21" s="4"/>
    </row>
    <row r="22" spans="1:19" x14ac:dyDescent="0.25">
      <c r="A22" s="225"/>
      <c r="B22" s="19"/>
      <c r="C22" s="20" t="s">
        <v>21</v>
      </c>
      <c r="E22" s="206">
        <f t="shared" ref="E22:I22" si="8">IF(O22&gt;=0,"",O22*1.120838)</f>
        <v>-438.247658</v>
      </c>
      <c r="F22" s="206" t="str">
        <f t="shared" si="8"/>
        <v/>
      </c>
      <c r="G22" s="206" t="str">
        <f t="shared" si="8"/>
        <v/>
      </c>
      <c r="H22" s="206" t="str">
        <f t="shared" si="8"/>
        <v/>
      </c>
      <c r="I22" s="206" t="str">
        <f t="shared" si="8"/>
        <v/>
      </c>
      <c r="K22" s="225"/>
      <c r="L22" s="19"/>
      <c r="M22" s="20" t="s">
        <v>21</v>
      </c>
      <c r="O22" s="16">
        <f>IF(O21-O20&lt;0,O21-O20,"")</f>
        <v>-391</v>
      </c>
      <c r="P22" s="16" t="str">
        <f t="shared" ref="P22:S22" si="9">IF(P21-P20&lt;0,P21-P20,"")</f>
        <v/>
      </c>
      <c r="Q22" s="16" t="str">
        <f t="shared" si="9"/>
        <v/>
      </c>
      <c r="R22" s="16" t="str">
        <f t="shared" si="9"/>
        <v/>
      </c>
      <c r="S22" s="16" t="str">
        <f t="shared" si="9"/>
        <v/>
      </c>
    </row>
    <row r="23" spans="1:19" x14ac:dyDescent="0.25">
      <c r="A23" s="225"/>
      <c r="B23" s="21" t="s">
        <v>24</v>
      </c>
      <c r="C23" s="20" t="s">
        <v>17</v>
      </c>
      <c r="E23" s="202">
        <f t="shared" ref="E23:I24" si="10">IF(O23&gt;0,O23*1.120838,"")</f>
        <v>411.34754600000002</v>
      </c>
      <c r="F23" s="202" t="str">
        <f t="shared" si="10"/>
        <v/>
      </c>
      <c r="G23" s="202" t="str">
        <f t="shared" si="10"/>
        <v/>
      </c>
      <c r="H23" s="202" t="str">
        <f t="shared" si="10"/>
        <v/>
      </c>
      <c r="I23" s="202" t="str">
        <f t="shared" si="10"/>
        <v/>
      </c>
      <c r="K23" s="225" t="s">
        <v>24</v>
      </c>
      <c r="L23" s="21" t="s">
        <v>24</v>
      </c>
      <c r="M23" s="47" t="s">
        <v>17</v>
      </c>
      <c r="O23" s="3">
        <v>367</v>
      </c>
      <c r="P23" s="3"/>
      <c r="Q23" s="3"/>
      <c r="R23" s="3"/>
      <c r="S23" s="3"/>
    </row>
    <row r="24" spans="1:19" x14ac:dyDescent="0.25">
      <c r="A24" s="225"/>
      <c r="B24" s="19" t="s">
        <v>42</v>
      </c>
      <c r="C24" s="20" t="s">
        <v>20</v>
      </c>
      <c r="E24" s="205">
        <f t="shared" si="10"/>
        <v>359.78899799999999</v>
      </c>
      <c r="F24" s="205" t="str">
        <f t="shared" si="10"/>
        <v/>
      </c>
      <c r="G24" s="205" t="str">
        <f t="shared" si="10"/>
        <v/>
      </c>
      <c r="H24" s="205" t="str">
        <f t="shared" si="10"/>
        <v/>
      </c>
      <c r="I24" s="205" t="str">
        <f t="shared" si="10"/>
        <v/>
      </c>
      <c r="K24" s="225" t="s">
        <v>19</v>
      </c>
      <c r="L24" s="19" t="s">
        <v>19</v>
      </c>
      <c r="M24" s="20" t="s">
        <v>20</v>
      </c>
      <c r="O24" s="4">
        <v>321</v>
      </c>
      <c r="P24" s="4"/>
      <c r="Q24" s="4"/>
      <c r="R24" s="4"/>
      <c r="S24" s="4"/>
    </row>
    <row r="25" spans="1:19" x14ac:dyDescent="0.25">
      <c r="A25" s="225"/>
      <c r="B25" s="14"/>
      <c r="C25" s="20" t="s">
        <v>21</v>
      </c>
      <c r="E25" s="206">
        <f>IF(O25&gt;=0,"",O25*1.120838)</f>
        <v>-51.558548000000002</v>
      </c>
      <c r="F25" s="206" t="str">
        <f t="shared" ref="F25:I25" si="11">IF(P25&gt;=0,"",P25*1.120838)</f>
        <v/>
      </c>
      <c r="G25" s="206" t="str">
        <f t="shared" si="11"/>
        <v/>
      </c>
      <c r="H25" s="206" t="str">
        <f t="shared" si="11"/>
        <v/>
      </c>
      <c r="I25" s="206" t="str">
        <f t="shared" si="11"/>
        <v/>
      </c>
      <c r="K25" s="225"/>
      <c r="L25" s="14"/>
      <c r="M25" s="10" t="s">
        <v>21</v>
      </c>
      <c r="O25" s="16">
        <f>IF(O24-O23&lt;0,O24-O23,"")</f>
        <v>-46</v>
      </c>
      <c r="P25" s="16" t="str">
        <f t="shared" ref="P25:S25" si="12">IF(P24-P23&lt;0,P24-P23,"")</f>
        <v/>
      </c>
      <c r="Q25" s="16" t="str">
        <f t="shared" si="12"/>
        <v/>
      </c>
      <c r="R25" s="16" t="str">
        <f t="shared" si="12"/>
        <v/>
      </c>
      <c r="S25" s="16" t="str">
        <f t="shared" si="12"/>
        <v/>
      </c>
    </row>
    <row r="26" spans="1:19" x14ac:dyDescent="0.25">
      <c r="A26" s="225"/>
      <c r="B26" s="13" t="s">
        <v>25</v>
      </c>
      <c r="C26" s="20" t="s">
        <v>17</v>
      </c>
      <c r="E26" s="202">
        <f t="shared" ref="E26:I27" si="13">IF(O26&gt;0,O26*1.120838,"")</f>
        <v>557.05648599999995</v>
      </c>
      <c r="F26" s="202" t="str">
        <f t="shared" si="13"/>
        <v/>
      </c>
      <c r="G26" s="202" t="str">
        <f t="shared" si="13"/>
        <v/>
      </c>
      <c r="H26" s="202" t="str">
        <f t="shared" si="13"/>
        <v/>
      </c>
      <c r="I26" s="202" t="str">
        <f t="shared" si="13"/>
        <v/>
      </c>
      <c r="K26" s="225" t="s">
        <v>25</v>
      </c>
      <c r="L26" s="13" t="s">
        <v>25</v>
      </c>
      <c r="M26" s="45" t="s">
        <v>17</v>
      </c>
      <c r="O26" s="3">
        <v>497</v>
      </c>
      <c r="P26" s="3"/>
      <c r="Q26" s="3"/>
      <c r="R26" s="3"/>
      <c r="S26" s="3"/>
    </row>
    <row r="27" spans="1:19" x14ac:dyDescent="0.25">
      <c r="A27" s="225"/>
      <c r="B27" s="19" t="s">
        <v>42</v>
      </c>
      <c r="C27" s="20" t="s">
        <v>20</v>
      </c>
      <c r="E27" s="205">
        <f t="shared" si="13"/>
        <v>514.46464200000003</v>
      </c>
      <c r="F27" s="205" t="str">
        <f t="shared" si="13"/>
        <v/>
      </c>
      <c r="G27" s="205" t="str">
        <f t="shared" si="13"/>
        <v/>
      </c>
      <c r="H27" s="205" t="str">
        <f t="shared" si="13"/>
        <v/>
      </c>
      <c r="I27" s="205" t="str">
        <f t="shared" si="13"/>
        <v/>
      </c>
      <c r="K27" s="225" t="s">
        <v>19</v>
      </c>
      <c r="L27" s="14" t="s">
        <v>19</v>
      </c>
      <c r="M27" s="10" t="s">
        <v>20</v>
      </c>
      <c r="O27" s="4">
        <v>459</v>
      </c>
      <c r="P27" s="4"/>
      <c r="Q27" s="4"/>
      <c r="R27" s="4"/>
      <c r="S27" s="4"/>
    </row>
    <row r="28" spans="1:19" x14ac:dyDescent="0.25">
      <c r="A28" s="225"/>
      <c r="B28" s="14"/>
      <c r="C28" s="20" t="s">
        <v>21</v>
      </c>
      <c r="E28" s="206">
        <f>IF(O28&gt;=0,"",O28*1.120838)</f>
        <v>-42.591844000000002</v>
      </c>
      <c r="F28" s="206" t="str">
        <f t="shared" ref="F28:I28" si="14">IF(P28&gt;=0,"",P28*1.120838)</f>
        <v/>
      </c>
      <c r="G28" s="206" t="str">
        <f t="shared" si="14"/>
        <v/>
      </c>
      <c r="H28" s="206" t="str">
        <f t="shared" si="14"/>
        <v/>
      </c>
      <c r="I28" s="206" t="str">
        <f t="shared" si="14"/>
        <v/>
      </c>
      <c r="K28" s="225"/>
      <c r="L28" s="14"/>
      <c r="M28" s="10" t="s">
        <v>21</v>
      </c>
      <c r="O28" s="16">
        <f>IF(O27-O26&lt;0,O27-O26,"")</f>
        <v>-38</v>
      </c>
      <c r="P28" s="16" t="str">
        <f t="shared" ref="P28:S28" si="15">IF(P27-P26&lt;0,P27-P26,"")</f>
        <v/>
      </c>
      <c r="Q28" s="16" t="str">
        <f t="shared" si="15"/>
        <v/>
      </c>
      <c r="R28" s="16" t="str">
        <f t="shared" si="15"/>
        <v/>
      </c>
      <c r="S28" s="16" t="str">
        <f t="shared" si="15"/>
        <v/>
      </c>
    </row>
    <row r="29" spans="1:19" x14ac:dyDescent="0.25">
      <c r="A29" s="226"/>
      <c r="B29" s="22" t="s">
        <v>26</v>
      </c>
      <c r="C29" s="49" t="s">
        <v>42</v>
      </c>
      <c r="E29" s="202">
        <f>IF(O29&gt;0,O29*1.120838,"")</f>
        <v>63.887765999999999</v>
      </c>
      <c r="F29" s="202" t="str">
        <f t="shared" ref="F29:I29" si="16">IF(P29&gt;0,P29*1.120838,"")</f>
        <v/>
      </c>
      <c r="G29" s="202" t="str">
        <f t="shared" si="16"/>
        <v/>
      </c>
      <c r="H29" s="202" t="str">
        <f t="shared" si="16"/>
        <v/>
      </c>
      <c r="I29" s="202" t="str">
        <f t="shared" si="16"/>
        <v/>
      </c>
      <c r="K29" s="226" t="s">
        <v>26</v>
      </c>
      <c r="L29" s="22" t="s">
        <v>26</v>
      </c>
      <c r="M29" s="48" t="s">
        <v>27</v>
      </c>
      <c r="N29" s="10"/>
      <c r="O29" s="2">
        <v>57</v>
      </c>
      <c r="P29" s="2"/>
      <c r="Q29" s="2"/>
      <c r="R29" s="2"/>
      <c r="S29" s="2"/>
    </row>
    <row r="30" spans="1:19" ht="16.5" customHeight="1" x14ac:dyDescent="0.25">
      <c r="B30" s="34" t="s">
        <v>29</v>
      </c>
      <c r="C30" s="12"/>
      <c r="E30" s="207"/>
      <c r="F30" s="207"/>
      <c r="G30" s="207"/>
      <c r="H30" s="207"/>
      <c r="I30" s="207"/>
      <c r="L30" s="34" t="s">
        <v>29</v>
      </c>
      <c r="M30" s="12"/>
      <c r="O30" s="3"/>
      <c r="P30" s="3"/>
      <c r="Q30" s="3"/>
      <c r="R30" s="3"/>
      <c r="S30" s="3"/>
    </row>
    <row r="31" spans="1:19" ht="15.75" x14ac:dyDescent="0.25">
      <c r="B31" s="23" t="s">
        <v>46</v>
      </c>
      <c r="C31" s="41"/>
      <c r="E31" s="197">
        <f>IF(O31&gt;0,O31,"")</f>
        <v>60.33</v>
      </c>
      <c r="F31" s="197" t="str">
        <f t="shared" ref="F31:I45" si="17">IF(P31&gt;0,P31,"")</f>
        <v/>
      </c>
      <c r="G31" s="197" t="str">
        <f t="shared" si="17"/>
        <v/>
      </c>
      <c r="H31" s="197" t="str">
        <f t="shared" si="17"/>
        <v/>
      </c>
      <c r="I31" s="197" t="str">
        <f t="shared" si="17"/>
        <v/>
      </c>
      <c r="L31" s="23" t="s">
        <v>46</v>
      </c>
      <c r="M31" s="41"/>
      <c r="O31" s="32">
        <v>60.33</v>
      </c>
      <c r="P31" s="32"/>
      <c r="Q31" s="32"/>
      <c r="R31" s="32"/>
      <c r="S31" s="32"/>
    </row>
    <row r="32" spans="1:19" ht="15.75" x14ac:dyDescent="0.25">
      <c r="B32" s="23" t="s">
        <v>45</v>
      </c>
      <c r="C32" s="41"/>
      <c r="E32" s="208">
        <f t="shared" ref="E32:E45" si="18">IF(O32&gt;0,O32,"")</f>
        <v>10.49</v>
      </c>
      <c r="F32" s="208" t="str">
        <f t="shared" si="17"/>
        <v/>
      </c>
      <c r="G32" s="208" t="str">
        <f t="shared" si="17"/>
        <v/>
      </c>
      <c r="H32" s="208" t="str">
        <f t="shared" si="17"/>
        <v/>
      </c>
      <c r="I32" s="208" t="str">
        <f t="shared" si="17"/>
        <v/>
      </c>
      <c r="L32" s="23" t="s">
        <v>45</v>
      </c>
      <c r="M32" s="41"/>
      <c r="O32" s="33">
        <v>10.49</v>
      </c>
      <c r="P32" s="33"/>
      <c r="Q32" s="33"/>
      <c r="R32" s="33"/>
      <c r="S32" s="33"/>
    </row>
    <row r="33" spans="2:19" x14ac:dyDescent="0.25">
      <c r="B33" s="23" t="s">
        <v>30</v>
      </c>
      <c r="C33" s="1"/>
      <c r="E33" s="208">
        <f t="shared" si="18"/>
        <v>4.6399999999999997</v>
      </c>
      <c r="F33" s="208" t="str">
        <f t="shared" si="17"/>
        <v/>
      </c>
      <c r="G33" s="208" t="str">
        <f t="shared" si="17"/>
        <v/>
      </c>
      <c r="H33" s="208" t="str">
        <f t="shared" si="17"/>
        <v/>
      </c>
      <c r="I33" s="208" t="str">
        <f t="shared" si="17"/>
        <v/>
      </c>
      <c r="L33" s="23" t="s">
        <v>30</v>
      </c>
      <c r="M33" s="1"/>
      <c r="O33" s="33">
        <v>4.6399999999999997</v>
      </c>
      <c r="P33" s="33"/>
      <c r="Q33" s="33"/>
      <c r="R33" s="33"/>
      <c r="S33" s="33"/>
    </row>
    <row r="34" spans="2:19" x14ac:dyDescent="0.25">
      <c r="B34" s="23" t="s">
        <v>31</v>
      </c>
      <c r="C34" s="1"/>
      <c r="E34" s="208">
        <f t="shared" si="18"/>
        <v>0.97</v>
      </c>
      <c r="F34" s="208" t="str">
        <f t="shared" si="17"/>
        <v/>
      </c>
      <c r="G34" s="208" t="str">
        <f t="shared" si="17"/>
        <v/>
      </c>
      <c r="H34" s="208" t="str">
        <f t="shared" si="17"/>
        <v/>
      </c>
      <c r="I34" s="208" t="str">
        <f t="shared" si="17"/>
        <v/>
      </c>
      <c r="L34" s="23" t="s">
        <v>31</v>
      </c>
      <c r="M34" s="1"/>
      <c r="O34" s="33">
        <v>0.97</v>
      </c>
      <c r="P34" s="33"/>
      <c r="Q34" s="33"/>
      <c r="R34" s="33"/>
      <c r="S34" s="33"/>
    </row>
    <row r="35" spans="2:19" x14ac:dyDescent="0.25">
      <c r="B35" s="23" t="s">
        <v>32</v>
      </c>
      <c r="C35" s="1"/>
      <c r="E35" s="208">
        <f t="shared" si="18"/>
        <v>6.52</v>
      </c>
      <c r="F35" s="208" t="str">
        <f t="shared" si="17"/>
        <v/>
      </c>
      <c r="G35" s="208" t="str">
        <f t="shared" si="17"/>
        <v/>
      </c>
      <c r="H35" s="208" t="str">
        <f t="shared" si="17"/>
        <v/>
      </c>
      <c r="I35" s="208" t="str">
        <f t="shared" si="17"/>
        <v/>
      </c>
      <c r="L35" s="23" t="s">
        <v>32</v>
      </c>
      <c r="M35" s="1"/>
      <c r="O35" s="33">
        <v>6.52</v>
      </c>
      <c r="P35" s="33"/>
      <c r="Q35" s="33"/>
      <c r="R35" s="33"/>
      <c r="S35" s="33"/>
    </row>
    <row r="36" spans="2:19" x14ac:dyDescent="0.25">
      <c r="B36" s="24" t="s">
        <v>33</v>
      </c>
      <c r="C36" s="51"/>
      <c r="E36" s="208">
        <f t="shared" si="18"/>
        <v>31.8</v>
      </c>
      <c r="F36" s="208" t="str">
        <f t="shared" si="17"/>
        <v/>
      </c>
      <c r="G36" s="208" t="str">
        <f t="shared" si="17"/>
        <v/>
      </c>
      <c r="H36" s="208" t="str">
        <f t="shared" si="17"/>
        <v/>
      </c>
      <c r="I36" s="208" t="str">
        <f t="shared" si="17"/>
        <v/>
      </c>
      <c r="L36" s="24" t="s">
        <v>33</v>
      </c>
      <c r="M36" s="51"/>
      <c r="O36" s="33">
        <v>31.8</v>
      </c>
      <c r="P36" s="33"/>
      <c r="Q36" s="33"/>
      <c r="R36" s="33"/>
      <c r="S36" s="33"/>
    </row>
    <row r="37" spans="2:19" x14ac:dyDescent="0.25">
      <c r="B37" s="25" t="s">
        <v>34</v>
      </c>
      <c r="C37" s="9"/>
      <c r="E37" s="197">
        <f t="shared" si="18"/>
        <v>0.24</v>
      </c>
      <c r="F37" s="197" t="str">
        <f t="shared" si="17"/>
        <v/>
      </c>
      <c r="G37" s="197" t="str">
        <f t="shared" si="17"/>
        <v/>
      </c>
      <c r="H37" s="197" t="str">
        <f t="shared" si="17"/>
        <v/>
      </c>
      <c r="I37" s="197" t="str">
        <f t="shared" si="17"/>
        <v/>
      </c>
      <c r="L37" s="25" t="s">
        <v>34</v>
      </c>
      <c r="M37" s="9"/>
      <c r="O37" s="32">
        <v>0.24</v>
      </c>
      <c r="P37" s="32"/>
      <c r="Q37" s="32"/>
      <c r="R37" s="32"/>
      <c r="S37" s="32"/>
    </row>
    <row r="38" spans="2:19" x14ac:dyDescent="0.25">
      <c r="B38" s="26" t="s">
        <v>35</v>
      </c>
      <c r="C38" s="51"/>
      <c r="E38" s="208" t="str">
        <f t="shared" si="18"/>
        <v/>
      </c>
      <c r="F38" s="208" t="str">
        <f t="shared" si="17"/>
        <v/>
      </c>
      <c r="G38" s="208" t="str">
        <f t="shared" si="17"/>
        <v/>
      </c>
      <c r="H38" s="208" t="str">
        <f t="shared" si="17"/>
        <v/>
      </c>
      <c r="I38" s="208" t="str">
        <f t="shared" si="17"/>
        <v/>
      </c>
      <c r="L38" s="26" t="s">
        <v>35</v>
      </c>
      <c r="M38" s="51"/>
      <c r="O38" s="35"/>
      <c r="P38" s="35"/>
      <c r="Q38" s="35"/>
      <c r="R38" s="35"/>
      <c r="S38" s="35"/>
    </row>
    <row r="39" spans="2:19" x14ac:dyDescent="0.25">
      <c r="B39" s="27" t="s">
        <v>36</v>
      </c>
      <c r="C39" s="12"/>
      <c r="E39" s="197" t="str">
        <f t="shared" si="18"/>
        <v/>
      </c>
      <c r="F39" s="197" t="str">
        <f t="shared" si="17"/>
        <v/>
      </c>
      <c r="G39" s="197" t="str">
        <f t="shared" si="17"/>
        <v/>
      </c>
      <c r="H39" s="197" t="str">
        <f t="shared" si="17"/>
        <v/>
      </c>
      <c r="I39" s="197" t="str">
        <f t="shared" si="17"/>
        <v/>
      </c>
      <c r="L39" s="27" t="s">
        <v>36</v>
      </c>
      <c r="M39" s="12"/>
      <c r="O39" s="29"/>
      <c r="P39" s="29"/>
      <c r="Q39" s="29"/>
      <c r="R39" s="29"/>
      <c r="S39" s="29"/>
    </row>
    <row r="40" spans="2:19" x14ac:dyDescent="0.25">
      <c r="B40" s="27" t="s">
        <v>37</v>
      </c>
      <c r="C40" s="12"/>
      <c r="E40" s="197">
        <f t="shared" si="18"/>
        <v>0.98</v>
      </c>
      <c r="F40" s="197" t="str">
        <f t="shared" si="17"/>
        <v/>
      </c>
      <c r="G40" s="197" t="str">
        <f t="shared" si="17"/>
        <v/>
      </c>
      <c r="H40" s="197" t="str">
        <f t="shared" si="17"/>
        <v/>
      </c>
      <c r="I40" s="197" t="str">
        <f t="shared" si="17"/>
        <v/>
      </c>
      <c r="L40" s="27" t="s">
        <v>37</v>
      </c>
      <c r="M40" s="12"/>
      <c r="O40" s="29">
        <v>0.98</v>
      </c>
      <c r="P40" s="29"/>
      <c r="Q40" s="29"/>
      <c r="R40" s="29"/>
      <c r="S40" s="29"/>
    </row>
    <row r="41" spans="2:19" x14ac:dyDescent="0.25">
      <c r="B41" s="27" t="s">
        <v>38</v>
      </c>
      <c r="C41" s="12"/>
      <c r="E41" s="197">
        <f t="shared" si="18"/>
        <v>405.91</v>
      </c>
      <c r="F41" s="197" t="str">
        <f t="shared" si="17"/>
        <v/>
      </c>
      <c r="G41" s="197" t="str">
        <f t="shared" si="17"/>
        <v/>
      </c>
      <c r="H41" s="197" t="str">
        <f t="shared" si="17"/>
        <v/>
      </c>
      <c r="I41" s="197" t="str">
        <f t="shared" si="17"/>
        <v/>
      </c>
      <c r="L41" s="27" t="s">
        <v>38</v>
      </c>
      <c r="M41" s="12"/>
      <c r="O41" s="29">
        <v>405.91</v>
      </c>
      <c r="P41" s="29"/>
      <c r="Q41" s="29"/>
      <c r="R41" s="29"/>
      <c r="S41" s="29"/>
    </row>
    <row r="42" spans="2:19" x14ac:dyDescent="0.25">
      <c r="B42" s="27" t="s">
        <v>39</v>
      </c>
      <c r="C42" s="12"/>
      <c r="E42" s="197">
        <f t="shared" si="18"/>
        <v>48.19</v>
      </c>
      <c r="F42" s="197" t="str">
        <f t="shared" si="17"/>
        <v/>
      </c>
      <c r="G42" s="197" t="str">
        <f t="shared" si="17"/>
        <v/>
      </c>
      <c r="H42" s="197" t="str">
        <f t="shared" si="17"/>
        <v/>
      </c>
      <c r="I42" s="197" t="str">
        <f t="shared" si="17"/>
        <v/>
      </c>
      <c r="L42" s="27" t="s">
        <v>39</v>
      </c>
      <c r="M42" s="12"/>
      <c r="O42" s="29">
        <v>48.19</v>
      </c>
      <c r="P42" s="29"/>
      <c r="Q42" s="29"/>
      <c r="R42" s="29"/>
      <c r="S42" s="29"/>
    </row>
    <row r="43" spans="2:19" x14ac:dyDescent="0.25">
      <c r="B43" s="27" t="s">
        <v>40</v>
      </c>
      <c r="C43" s="12"/>
      <c r="E43" s="197">
        <f t="shared" si="18"/>
        <v>2.19</v>
      </c>
      <c r="F43" s="197" t="str">
        <f t="shared" si="17"/>
        <v/>
      </c>
      <c r="G43" s="197" t="str">
        <f t="shared" si="17"/>
        <v/>
      </c>
      <c r="H43" s="197" t="str">
        <f t="shared" si="17"/>
        <v/>
      </c>
      <c r="I43" s="197" t="str">
        <f t="shared" si="17"/>
        <v/>
      </c>
      <c r="L43" s="27" t="s">
        <v>40</v>
      </c>
      <c r="M43" s="12"/>
      <c r="O43" s="29">
        <v>2.19</v>
      </c>
      <c r="P43" s="29"/>
      <c r="Q43" s="29"/>
      <c r="R43" s="29"/>
      <c r="S43" s="29"/>
    </row>
    <row r="44" spans="2:19" x14ac:dyDescent="0.25">
      <c r="B44" s="27" t="s">
        <v>41</v>
      </c>
      <c r="C44" s="12"/>
      <c r="E44" s="209">
        <f t="shared" si="18"/>
        <v>7.56</v>
      </c>
      <c r="F44" s="209" t="str">
        <f t="shared" si="17"/>
        <v/>
      </c>
      <c r="G44" s="209" t="str">
        <f t="shared" si="17"/>
        <v/>
      </c>
      <c r="H44" s="209" t="str">
        <f t="shared" si="17"/>
        <v/>
      </c>
      <c r="I44" s="209" t="str">
        <f t="shared" si="17"/>
        <v/>
      </c>
      <c r="L44" s="27" t="s">
        <v>41</v>
      </c>
      <c r="M44" s="12"/>
      <c r="O44" s="29">
        <v>7.56</v>
      </c>
      <c r="P44" s="29"/>
      <c r="Q44" s="29"/>
      <c r="R44" s="29"/>
      <c r="S44" s="29"/>
    </row>
    <row r="45" spans="2:19" x14ac:dyDescent="0.25">
      <c r="B45" s="27" t="s">
        <v>48</v>
      </c>
      <c r="C45" s="12"/>
      <c r="E45" s="209" t="str">
        <f t="shared" si="18"/>
        <v/>
      </c>
      <c r="F45" s="209" t="str">
        <f t="shared" si="17"/>
        <v/>
      </c>
      <c r="G45" s="209" t="str">
        <f t="shared" si="17"/>
        <v/>
      </c>
      <c r="H45" s="209" t="str">
        <f t="shared" si="17"/>
        <v/>
      </c>
      <c r="I45" s="209" t="str">
        <f t="shared" si="17"/>
        <v/>
      </c>
      <c r="L45" s="27" t="s">
        <v>48</v>
      </c>
      <c r="M45" s="12"/>
      <c r="O45" s="29"/>
      <c r="P45" s="29"/>
      <c r="Q45" s="29"/>
      <c r="R45" s="29"/>
      <c r="S45" s="29"/>
    </row>
    <row r="49" ht="18.75" customHeight="1" x14ac:dyDescent="0.25"/>
  </sheetData>
  <sheetProtection sheet="1" objects="1" scenarios="1" selectLockedCells="1"/>
  <mergeCells count="18">
    <mergeCell ref="B1:I1"/>
    <mergeCell ref="L1:S1"/>
    <mergeCell ref="H5:I5"/>
    <mergeCell ref="R5:S5"/>
    <mergeCell ref="B8:C8"/>
    <mergeCell ref="L8:M8"/>
    <mergeCell ref="B9:C9"/>
    <mergeCell ref="L9:M9"/>
    <mergeCell ref="B10:C10"/>
    <mergeCell ref="L10:M10"/>
    <mergeCell ref="B11:C11"/>
    <mergeCell ref="L11:M11"/>
    <mergeCell ref="B12:C12"/>
    <mergeCell ref="L12:M12"/>
    <mergeCell ref="A14:A19"/>
    <mergeCell ref="K14:K19"/>
    <mergeCell ref="A20:A29"/>
    <mergeCell ref="K20:K29"/>
  </mergeCells>
  <pageMargins left="0.70866141732283472" right="0.70866141732283472" top="0.74803149606299213" bottom="0.35433070866141736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9"/>
  <sheetViews>
    <sheetView topLeftCell="A8" zoomScaleNormal="100" workbookViewId="0">
      <selection activeCell="O37" sqref="O37"/>
    </sheetView>
  </sheetViews>
  <sheetFormatPr defaultRowHeight="15" x14ac:dyDescent="0.25"/>
  <cols>
    <col min="1" max="1" width="4.42578125" style="6" customWidth="1"/>
    <col min="2" max="2" width="15.42578125" style="6" customWidth="1"/>
    <col min="3" max="3" width="18.42578125" style="6" customWidth="1"/>
    <col min="4" max="4" width="0.7109375" style="6" customWidth="1"/>
    <col min="5" max="9" width="9.5703125" style="6" customWidth="1"/>
    <col min="10" max="10" width="1.28515625" customWidth="1"/>
    <col min="11" max="11" width="4.42578125" style="6" customWidth="1"/>
    <col min="12" max="12" width="15.42578125" style="6" customWidth="1"/>
    <col min="13" max="13" width="18.42578125" style="6" customWidth="1"/>
    <col min="14" max="14" width="0.7109375" style="6" customWidth="1"/>
    <col min="15" max="19" width="9.5703125" style="6" customWidth="1"/>
  </cols>
  <sheetData>
    <row r="1" spans="1:19" ht="26.25" x14ac:dyDescent="0.4">
      <c r="B1" s="230" t="s">
        <v>43</v>
      </c>
      <c r="C1" s="230"/>
      <c r="D1" s="230"/>
      <c r="E1" s="230"/>
      <c r="F1" s="230"/>
      <c r="G1" s="230"/>
      <c r="H1" s="230"/>
      <c r="I1" s="230"/>
      <c r="L1" s="230" t="s">
        <v>44</v>
      </c>
      <c r="M1" s="230"/>
      <c r="N1" s="230"/>
      <c r="O1" s="230"/>
      <c r="P1" s="230"/>
      <c r="Q1" s="230"/>
      <c r="R1" s="230"/>
      <c r="S1" s="230"/>
    </row>
    <row r="2" spans="1:19" ht="7.5" customHeight="1" x14ac:dyDescent="0.25">
      <c r="L2" s="7"/>
      <c r="M2" s="7"/>
      <c r="N2" s="7"/>
      <c r="O2" s="7"/>
      <c r="P2" s="7"/>
      <c r="Q2" s="7"/>
      <c r="R2" s="7"/>
      <c r="S2" s="7"/>
    </row>
    <row r="3" spans="1:19" x14ac:dyDescent="0.25">
      <c r="B3" s="6" t="s">
        <v>5</v>
      </c>
      <c r="C3" s="8" t="s">
        <v>6</v>
      </c>
      <c r="D3" s="8"/>
      <c r="E3" s="8"/>
      <c r="G3" s="6" t="s">
        <v>0</v>
      </c>
      <c r="H3" s="8" t="s">
        <v>1</v>
      </c>
      <c r="I3" s="8"/>
      <c r="L3" s="6" t="s">
        <v>5</v>
      </c>
      <c r="M3" s="28" t="s">
        <v>6</v>
      </c>
      <c r="N3" s="28"/>
      <c r="O3" s="28"/>
      <c r="Q3" s="6" t="s">
        <v>0</v>
      </c>
      <c r="R3" s="28" t="s">
        <v>1</v>
      </c>
      <c r="S3" s="28"/>
    </row>
    <row r="4" spans="1:19" ht="8.25" customHeight="1" x14ac:dyDescent="0.25"/>
    <row r="5" spans="1:19" x14ac:dyDescent="0.25">
      <c r="B5" s="6" t="s">
        <v>2</v>
      </c>
      <c r="C5" s="8" t="s">
        <v>3</v>
      </c>
      <c r="D5" s="8"/>
      <c r="E5" s="8"/>
      <c r="F5" s="8"/>
      <c r="G5" s="6" t="s">
        <v>4</v>
      </c>
      <c r="H5" s="233" t="str">
        <f>R5</f>
        <v>27/12/2019</v>
      </c>
      <c r="I5" s="234"/>
      <c r="L5" s="6" t="s">
        <v>2</v>
      </c>
      <c r="M5" s="28" t="s">
        <v>3</v>
      </c>
      <c r="N5" s="28"/>
      <c r="O5" s="28"/>
      <c r="P5" s="8"/>
      <c r="Q5" s="6" t="s">
        <v>4</v>
      </c>
      <c r="R5" s="231" t="s">
        <v>151</v>
      </c>
      <c r="S5" s="232"/>
    </row>
    <row r="6" spans="1:19" x14ac:dyDescent="0.25">
      <c r="B6" s="8"/>
      <c r="C6" s="8">
        <v>5736833880</v>
      </c>
      <c r="D6" s="8"/>
      <c r="E6" s="8"/>
      <c r="F6" s="8"/>
      <c r="G6" s="8"/>
      <c r="H6" s="8"/>
      <c r="I6" s="8"/>
      <c r="L6" s="8"/>
      <c r="M6" s="28">
        <v>5736833880</v>
      </c>
      <c r="N6" s="28"/>
      <c r="O6" s="28"/>
      <c r="P6" s="8"/>
      <c r="Q6" s="8"/>
      <c r="R6" s="8"/>
      <c r="S6" s="8"/>
    </row>
    <row r="7" spans="1:19" ht="24.75" customHeight="1" x14ac:dyDescent="0.25">
      <c r="B7" s="36" t="s">
        <v>7</v>
      </c>
      <c r="C7" s="37" t="str">
        <f>IF(M7&gt;0,M7,"")</f>
        <v/>
      </c>
      <c r="D7" s="9"/>
      <c r="E7" s="198" t="str">
        <f t="shared" ref="E7:I12" si="0">IF(O7&gt;0,O7,"")</f>
        <v>BELMONT_FARM</v>
      </c>
      <c r="F7" s="198" t="str">
        <f t="shared" si="0"/>
        <v/>
      </c>
      <c r="G7" s="198" t="str">
        <f t="shared" si="0"/>
        <v/>
      </c>
      <c r="H7" s="198" t="str">
        <f t="shared" si="0"/>
        <v/>
      </c>
      <c r="I7" s="198" t="str">
        <f t="shared" si="0"/>
        <v/>
      </c>
      <c r="L7" s="36"/>
      <c r="M7" s="38"/>
      <c r="N7" s="9"/>
      <c r="O7" s="43" t="s">
        <v>152</v>
      </c>
      <c r="P7" s="44"/>
      <c r="Q7" s="43"/>
      <c r="R7" s="43"/>
      <c r="S7" s="43"/>
    </row>
    <row r="8" spans="1:19" ht="24.75" customHeight="1" x14ac:dyDescent="0.25">
      <c r="B8" s="229" t="s">
        <v>8</v>
      </c>
      <c r="C8" s="229"/>
      <c r="D8" s="10"/>
      <c r="E8" s="199" t="str">
        <f t="shared" si="0"/>
        <v>41854</v>
      </c>
      <c r="F8" s="199" t="str">
        <f t="shared" si="0"/>
        <v/>
      </c>
      <c r="G8" s="199" t="str">
        <f t="shared" si="0"/>
        <v/>
      </c>
      <c r="H8" s="199" t="str">
        <f t="shared" si="0"/>
        <v/>
      </c>
      <c r="I8" s="199" t="str">
        <f t="shared" si="0"/>
        <v/>
      </c>
      <c r="L8" s="229"/>
      <c r="M8" s="229"/>
      <c r="N8" s="10"/>
      <c r="O8" s="43" t="s">
        <v>153</v>
      </c>
      <c r="P8" s="43"/>
      <c r="Q8" s="43"/>
      <c r="R8" s="43"/>
      <c r="S8" s="43"/>
    </row>
    <row r="9" spans="1:19" ht="24.75" customHeight="1" x14ac:dyDescent="0.25">
      <c r="B9" s="229" t="s">
        <v>9</v>
      </c>
      <c r="C9" s="229"/>
      <c r="D9" s="10"/>
      <c r="E9" s="200" t="str">
        <f t="shared" si="0"/>
        <v>E0009</v>
      </c>
      <c r="F9" s="200" t="str">
        <f t="shared" si="0"/>
        <v/>
      </c>
      <c r="G9" s="200" t="str">
        <f t="shared" si="0"/>
        <v/>
      </c>
      <c r="H9" s="200" t="str">
        <f t="shared" si="0"/>
        <v/>
      </c>
      <c r="I9" s="200" t="str">
        <f t="shared" si="0"/>
        <v/>
      </c>
      <c r="L9" s="229" t="s">
        <v>9</v>
      </c>
      <c r="M9" s="229"/>
      <c r="N9" s="10"/>
      <c r="O9" s="39" t="s">
        <v>154</v>
      </c>
      <c r="P9" s="39"/>
      <c r="Q9" s="39"/>
      <c r="R9" s="39"/>
      <c r="S9" s="39"/>
    </row>
    <row r="10" spans="1:19" ht="24.75" customHeight="1" x14ac:dyDescent="0.25">
      <c r="B10" s="229" t="s">
        <v>10</v>
      </c>
      <c r="C10" s="229"/>
      <c r="D10" s="10"/>
      <c r="E10" s="200">
        <f t="shared" si="0"/>
        <v>11.43</v>
      </c>
      <c r="F10" s="200" t="str">
        <f t="shared" si="0"/>
        <v/>
      </c>
      <c r="G10" s="200" t="str">
        <f t="shared" si="0"/>
        <v/>
      </c>
      <c r="H10" s="200" t="str">
        <f t="shared" si="0"/>
        <v/>
      </c>
      <c r="I10" s="200" t="str">
        <f t="shared" si="0"/>
        <v/>
      </c>
      <c r="L10" s="229" t="s">
        <v>10</v>
      </c>
      <c r="M10" s="229"/>
      <c r="N10" s="10"/>
      <c r="O10" s="40">
        <v>11.43</v>
      </c>
      <c r="P10" s="40"/>
      <c r="Q10" s="40"/>
      <c r="R10" s="40"/>
      <c r="S10" s="40"/>
    </row>
    <row r="11" spans="1:19" ht="24.75" customHeight="1" x14ac:dyDescent="0.25">
      <c r="B11" s="229" t="s">
        <v>11</v>
      </c>
      <c r="C11" s="229"/>
      <c r="D11" s="10"/>
      <c r="E11" s="200">
        <f t="shared" si="0"/>
        <v>6.29</v>
      </c>
      <c r="F11" s="200" t="str">
        <f t="shared" si="0"/>
        <v/>
      </c>
      <c r="G11" s="200" t="str">
        <f t="shared" si="0"/>
        <v/>
      </c>
      <c r="H11" s="200" t="str">
        <f t="shared" si="0"/>
        <v/>
      </c>
      <c r="I11" s="200" t="str">
        <f t="shared" si="0"/>
        <v/>
      </c>
      <c r="L11" s="229" t="s">
        <v>11</v>
      </c>
      <c r="M11" s="229"/>
      <c r="N11" s="10"/>
      <c r="O11" s="40">
        <v>6.29</v>
      </c>
      <c r="P11" s="40"/>
      <c r="Q11" s="40"/>
      <c r="R11" s="40"/>
      <c r="S11" s="40"/>
    </row>
    <row r="12" spans="1:19" ht="24.75" customHeight="1" x14ac:dyDescent="0.25">
      <c r="B12" s="227" t="s">
        <v>12</v>
      </c>
      <c r="C12" s="228"/>
      <c r="D12" s="10"/>
      <c r="E12" s="201">
        <f t="shared" si="0"/>
        <v>3.8</v>
      </c>
      <c r="F12" s="201" t="str">
        <f t="shared" si="0"/>
        <v/>
      </c>
      <c r="G12" s="201" t="str">
        <f t="shared" si="0"/>
        <v/>
      </c>
      <c r="H12" s="201" t="str">
        <f t="shared" si="0"/>
        <v/>
      </c>
      <c r="I12" s="201" t="str">
        <f t="shared" si="0"/>
        <v/>
      </c>
      <c r="L12" s="227" t="s">
        <v>12</v>
      </c>
      <c r="M12" s="228"/>
      <c r="N12" s="10"/>
      <c r="O12" s="40">
        <v>3.8</v>
      </c>
      <c r="P12" s="40"/>
      <c r="Q12" s="40"/>
      <c r="R12" s="40"/>
      <c r="S12" s="40"/>
    </row>
    <row r="13" spans="1:19" ht="4.5" customHeight="1" x14ac:dyDescent="0.25">
      <c r="E13" s="196"/>
      <c r="F13" s="196"/>
      <c r="G13" s="196"/>
      <c r="H13" s="196"/>
      <c r="I13" s="196"/>
    </row>
    <row r="14" spans="1:19" x14ac:dyDescent="0.25">
      <c r="A14" s="224" t="s">
        <v>22</v>
      </c>
      <c r="B14" s="11" t="s">
        <v>13</v>
      </c>
      <c r="C14" s="12" t="s">
        <v>42</v>
      </c>
      <c r="E14" s="202">
        <f>IF(O14&gt;0,O14*1.120838,"")</f>
        <v>98.633744000000007</v>
      </c>
      <c r="F14" s="202" t="str">
        <f t="shared" ref="F14:I14" si="1">IF(P14&gt;0,P14*1.120838,"")</f>
        <v/>
      </c>
      <c r="G14" s="202" t="str">
        <f t="shared" si="1"/>
        <v/>
      </c>
      <c r="H14" s="202" t="str">
        <f t="shared" si="1"/>
        <v/>
      </c>
      <c r="I14" s="202" t="str">
        <f t="shared" si="1"/>
        <v/>
      </c>
      <c r="K14" s="224"/>
      <c r="L14" s="11" t="s">
        <v>13</v>
      </c>
      <c r="M14" s="12" t="s">
        <v>27</v>
      </c>
      <c r="O14" s="2">
        <v>88</v>
      </c>
      <c r="P14" s="2"/>
      <c r="Q14" s="2"/>
      <c r="R14" s="2"/>
      <c r="S14" s="2"/>
    </row>
    <row r="15" spans="1:19" x14ac:dyDescent="0.25">
      <c r="A15" s="225"/>
      <c r="B15" s="11" t="s">
        <v>14</v>
      </c>
      <c r="C15" s="12" t="s">
        <v>15</v>
      </c>
      <c r="E15" s="203">
        <f t="shared" ref="E15:I15" si="2">IF(O15&gt;0,O15,"")</f>
        <v>17</v>
      </c>
      <c r="F15" s="203" t="str">
        <f t="shared" si="2"/>
        <v/>
      </c>
      <c r="G15" s="203" t="str">
        <f t="shared" si="2"/>
        <v/>
      </c>
      <c r="H15" s="203" t="str">
        <f t="shared" si="2"/>
        <v/>
      </c>
      <c r="I15" s="203" t="str">
        <f t="shared" si="2"/>
        <v/>
      </c>
      <c r="K15" s="225"/>
      <c r="L15" s="11" t="s">
        <v>14</v>
      </c>
      <c r="M15" s="12" t="s">
        <v>15</v>
      </c>
      <c r="O15" s="5">
        <v>17</v>
      </c>
      <c r="P15" s="5"/>
      <c r="Q15" s="5"/>
      <c r="R15" s="5"/>
      <c r="S15" s="5"/>
    </row>
    <row r="16" spans="1:19" x14ac:dyDescent="0.25">
      <c r="A16" s="225"/>
      <c r="B16" s="13" t="s">
        <v>47</v>
      </c>
      <c r="C16" s="9"/>
      <c r="E16" s="204" t="str">
        <f t="shared" ref="E16:I16" si="3">IF(O16&gt;=0,"",O16*1.120838)</f>
        <v/>
      </c>
      <c r="F16" s="204" t="str">
        <f t="shared" si="3"/>
        <v/>
      </c>
      <c r="G16" s="204" t="str">
        <f t="shared" si="3"/>
        <v/>
      </c>
      <c r="H16" s="204" t="str">
        <f t="shared" si="3"/>
        <v/>
      </c>
      <c r="I16" s="204" t="str">
        <f t="shared" si="3"/>
        <v/>
      </c>
      <c r="K16" s="225"/>
      <c r="L16" s="13" t="s">
        <v>47</v>
      </c>
      <c r="M16" s="9"/>
      <c r="O16" s="3">
        <v>0</v>
      </c>
      <c r="P16" s="3"/>
      <c r="Q16" s="3"/>
      <c r="R16" s="3"/>
      <c r="S16" s="3"/>
    </row>
    <row r="17" spans="1:19" x14ac:dyDescent="0.25">
      <c r="A17" s="225"/>
      <c r="B17" s="13" t="s">
        <v>16</v>
      </c>
      <c r="C17" s="10" t="s">
        <v>17</v>
      </c>
      <c r="E17" s="205">
        <f>IF(O17&gt;0,O17*1.120838,"")</f>
        <v>270.12195800000001</v>
      </c>
      <c r="F17" s="205" t="str">
        <f t="shared" ref="F17:I18" si="4">IF(P17&gt;0,P17*1.120838,"")</f>
        <v/>
      </c>
      <c r="G17" s="205" t="str">
        <f t="shared" si="4"/>
        <v/>
      </c>
      <c r="H17" s="205" t="str">
        <f t="shared" si="4"/>
        <v/>
      </c>
      <c r="I17" s="205" t="str">
        <f t="shared" si="4"/>
        <v/>
      </c>
      <c r="K17" s="225" t="s">
        <v>16</v>
      </c>
      <c r="L17" s="13" t="s">
        <v>16</v>
      </c>
      <c r="M17" s="45" t="s">
        <v>17</v>
      </c>
      <c r="O17" s="4">
        <v>241</v>
      </c>
      <c r="P17" s="4"/>
      <c r="Q17" s="4"/>
      <c r="R17" s="4"/>
      <c r="S17" s="4"/>
    </row>
    <row r="18" spans="1:19" x14ac:dyDescent="0.25">
      <c r="A18" s="225"/>
      <c r="B18" s="14" t="s">
        <v>18</v>
      </c>
      <c r="C18" s="10" t="s">
        <v>20</v>
      </c>
      <c r="E18" s="205">
        <f>IF(O18&gt;0,O18*1.120838,"")</f>
        <v>652.32771600000001</v>
      </c>
      <c r="F18" s="205" t="str">
        <f t="shared" si="4"/>
        <v/>
      </c>
      <c r="G18" s="205" t="str">
        <f t="shared" si="4"/>
        <v/>
      </c>
      <c r="H18" s="205" t="str">
        <f t="shared" si="4"/>
        <v/>
      </c>
      <c r="I18" s="205" t="str">
        <f t="shared" si="4"/>
        <v/>
      </c>
      <c r="K18" s="225" t="s">
        <v>18</v>
      </c>
      <c r="L18" s="14" t="s">
        <v>18</v>
      </c>
      <c r="M18" s="10" t="s">
        <v>20</v>
      </c>
      <c r="O18" s="4">
        <v>582</v>
      </c>
      <c r="P18" s="4"/>
      <c r="Q18" s="4"/>
      <c r="R18" s="4"/>
      <c r="S18" s="4"/>
    </row>
    <row r="19" spans="1:19" x14ac:dyDescent="0.25">
      <c r="A19" s="226"/>
      <c r="B19" s="50" t="s">
        <v>42</v>
      </c>
      <c r="C19" s="51" t="s">
        <v>21</v>
      </c>
      <c r="E19" s="206" t="str">
        <f t="shared" ref="E19:I19" si="5">IF(O19&gt;=0,"",O19*1.120838)</f>
        <v/>
      </c>
      <c r="F19" s="206" t="str">
        <f t="shared" si="5"/>
        <v/>
      </c>
      <c r="G19" s="206" t="str">
        <f t="shared" si="5"/>
        <v/>
      </c>
      <c r="H19" s="206" t="str">
        <f t="shared" si="5"/>
        <v/>
      </c>
      <c r="I19" s="206" t="str">
        <f t="shared" si="5"/>
        <v/>
      </c>
      <c r="K19" s="226" t="s">
        <v>19</v>
      </c>
      <c r="L19" s="50" t="s">
        <v>19</v>
      </c>
      <c r="M19" s="51" t="s">
        <v>21</v>
      </c>
      <c r="O19" s="16" t="str">
        <f>IF(O18-O17&lt;0,O18-O17,"")</f>
        <v/>
      </c>
      <c r="P19" s="16" t="str">
        <f t="shared" ref="P19:S19" si="6">IF(P18-P17&lt;0,P18-P17,"")</f>
        <v/>
      </c>
      <c r="Q19" s="16" t="str">
        <f t="shared" si="6"/>
        <v/>
      </c>
      <c r="R19" s="16" t="str">
        <f t="shared" si="6"/>
        <v/>
      </c>
      <c r="S19" s="16" t="str">
        <f t="shared" si="6"/>
        <v/>
      </c>
    </row>
    <row r="20" spans="1:19" x14ac:dyDescent="0.25">
      <c r="A20" s="224" t="s">
        <v>28</v>
      </c>
      <c r="B20" s="17" t="s">
        <v>23</v>
      </c>
      <c r="C20" s="18" t="s">
        <v>17</v>
      </c>
      <c r="E20" s="202">
        <f t="shared" ref="E20:I21" si="7">IF(O20&gt;0,O20*1.120838,"")</f>
        <v>3483.5645039999999</v>
      </c>
      <c r="F20" s="202" t="str">
        <f t="shared" si="7"/>
        <v/>
      </c>
      <c r="G20" s="202" t="str">
        <f t="shared" si="7"/>
        <v/>
      </c>
      <c r="H20" s="202" t="str">
        <f t="shared" si="7"/>
        <v/>
      </c>
      <c r="I20" s="202" t="str">
        <f t="shared" si="7"/>
        <v/>
      </c>
      <c r="K20" s="224" t="s">
        <v>28</v>
      </c>
      <c r="L20" s="17" t="s">
        <v>23</v>
      </c>
      <c r="M20" s="46" t="s">
        <v>17</v>
      </c>
      <c r="O20" s="3">
        <v>3108</v>
      </c>
      <c r="P20" s="3"/>
      <c r="Q20" s="3"/>
      <c r="R20" s="3"/>
      <c r="S20" s="3"/>
    </row>
    <row r="21" spans="1:19" x14ac:dyDescent="0.25">
      <c r="A21" s="225"/>
      <c r="B21" s="19" t="s">
        <v>42</v>
      </c>
      <c r="C21" s="20" t="s">
        <v>20</v>
      </c>
      <c r="E21" s="205">
        <f t="shared" si="7"/>
        <v>3512.7062919999998</v>
      </c>
      <c r="F21" s="205" t="str">
        <f t="shared" si="7"/>
        <v/>
      </c>
      <c r="G21" s="205" t="str">
        <f t="shared" si="7"/>
        <v/>
      </c>
      <c r="H21" s="205" t="str">
        <f t="shared" si="7"/>
        <v/>
      </c>
      <c r="I21" s="205" t="str">
        <f t="shared" si="7"/>
        <v/>
      </c>
      <c r="K21" s="225" t="s">
        <v>19</v>
      </c>
      <c r="L21" s="19" t="s">
        <v>19</v>
      </c>
      <c r="M21" s="20" t="s">
        <v>20</v>
      </c>
      <c r="O21" s="4">
        <v>3134</v>
      </c>
      <c r="P21" s="4"/>
      <c r="Q21" s="4"/>
      <c r="R21" s="4"/>
      <c r="S21" s="4"/>
    </row>
    <row r="22" spans="1:19" x14ac:dyDescent="0.25">
      <c r="A22" s="225"/>
      <c r="B22" s="19"/>
      <c r="C22" s="20" t="s">
        <v>21</v>
      </c>
      <c r="E22" s="206" t="str">
        <f t="shared" ref="E22:I22" si="8">IF(O22&gt;=0,"",O22*1.120838)</f>
        <v/>
      </c>
      <c r="F22" s="206" t="str">
        <f t="shared" si="8"/>
        <v/>
      </c>
      <c r="G22" s="206" t="str">
        <f t="shared" si="8"/>
        <v/>
      </c>
      <c r="H22" s="206" t="str">
        <f t="shared" si="8"/>
        <v/>
      </c>
      <c r="I22" s="206" t="str">
        <f t="shared" si="8"/>
        <v/>
      </c>
      <c r="K22" s="225"/>
      <c r="L22" s="19"/>
      <c r="M22" s="20" t="s">
        <v>21</v>
      </c>
      <c r="O22" s="16" t="str">
        <f>IF(O21-O20&lt;0,O21-O20,"")</f>
        <v/>
      </c>
      <c r="P22" s="16" t="str">
        <f t="shared" ref="P22:S22" si="9">IF(P21-P20&lt;0,P21-P20,"")</f>
        <v/>
      </c>
      <c r="Q22" s="16" t="str">
        <f t="shared" si="9"/>
        <v/>
      </c>
      <c r="R22" s="16" t="str">
        <f t="shared" si="9"/>
        <v/>
      </c>
      <c r="S22" s="16" t="str">
        <f t="shared" si="9"/>
        <v/>
      </c>
    </row>
    <row r="23" spans="1:19" x14ac:dyDescent="0.25">
      <c r="A23" s="225"/>
      <c r="B23" s="21" t="s">
        <v>24</v>
      </c>
      <c r="C23" s="20" t="s">
        <v>17</v>
      </c>
      <c r="E23" s="202">
        <f t="shared" ref="E23:I24" si="10">IF(O23&gt;0,O23*1.120838,"")</f>
        <v>368.75570199999999</v>
      </c>
      <c r="F23" s="202" t="str">
        <f t="shared" si="10"/>
        <v/>
      </c>
      <c r="G23" s="202" t="str">
        <f t="shared" si="10"/>
        <v/>
      </c>
      <c r="H23" s="202" t="str">
        <f t="shared" si="10"/>
        <v/>
      </c>
      <c r="I23" s="202" t="str">
        <f t="shared" si="10"/>
        <v/>
      </c>
      <c r="K23" s="225" t="s">
        <v>24</v>
      </c>
      <c r="L23" s="21" t="s">
        <v>24</v>
      </c>
      <c r="M23" s="47" t="s">
        <v>17</v>
      </c>
      <c r="O23" s="3">
        <v>329</v>
      </c>
      <c r="P23" s="3"/>
      <c r="Q23" s="3"/>
      <c r="R23" s="3"/>
      <c r="S23" s="3"/>
    </row>
    <row r="24" spans="1:19" x14ac:dyDescent="0.25">
      <c r="A24" s="225"/>
      <c r="B24" s="19" t="s">
        <v>42</v>
      </c>
      <c r="C24" s="20" t="s">
        <v>20</v>
      </c>
      <c r="E24" s="205">
        <f t="shared" si="10"/>
        <v>356.42648400000002</v>
      </c>
      <c r="F24" s="205" t="str">
        <f t="shared" si="10"/>
        <v/>
      </c>
      <c r="G24" s="205" t="str">
        <f t="shared" si="10"/>
        <v/>
      </c>
      <c r="H24" s="205" t="str">
        <f t="shared" si="10"/>
        <v/>
      </c>
      <c r="I24" s="205" t="str">
        <f t="shared" si="10"/>
        <v/>
      </c>
      <c r="K24" s="225" t="s">
        <v>19</v>
      </c>
      <c r="L24" s="19" t="s">
        <v>19</v>
      </c>
      <c r="M24" s="20" t="s">
        <v>20</v>
      </c>
      <c r="O24" s="4">
        <v>318</v>
      </c>
      <c r="P24" s="4"/>
      <c r="Q24" s="4"/>
      <c r="R24" s="4"/>
      <c r="S24" s="4"/>
    </row>
    <row r="25" spans="1:19" x14ac:dyDescent="0.25">
      <c r="A25" s="225"/>
      <c r="B25" s="14"/>
      <c r="C25" s="20" t="s">
        <v>21</v>
      </c>
      <c r="E25" s="206">
        <f>IF(O25&gt;=0,"",O25*1.120838)</f>
        <v>-12.329218000000001</v>
      </c>
      <c r="F25" s="206" t="str">
        <f t="shared" ref="F25:I25" si="11">IF(P25&gt;=0,"",P25*1.120838)</f>
        <v/>
      </c>
      <c r="G25" s="206" t="str">
        <f t="shared" si="11"/>
        <v/>
      </c>
      <c r="H25" s="206" t="str">
        <f t="shared" si="11"/>
        <v/>
      </c>
      <c r="I25" s="206" t="str">
        <f t="shared" si="11"/>
        <v/>
      </c>
      <c r="K25" s="225"/>
      <c r="L25" s="14"/>
      <c r="M25" s="10" t="s">
        <v>21</v>
      </c>
      <c r="O25" s="16">
        <f>IF(O24-O23&lt;0,O24-O23,"")</f>
        <v>-11</v>
      </c>
      <c r="P25" s="16" t="str">
        <f t="shared" ref="P25:S25" si="12">IF(P24-P23&lt;0,P24-P23,"")</f>
        <v/>
      </c>
      <c r="Q25" s="16" t="str">
        <f t="shared" si="12"/>
        <v/>
      </c>
      <c r="R25" s="16" t="str">
        <f t="shared" si="12"/>
        <v/>
      </c>
      <c r="S25" s="16" t="str">
        <f t="shared" si="12"/>
        <v/>
      </c>
    </row>
    <row r="26" spans="1:19" x14ac:dyDescent="0.25">
      <c r="A26" s="225"/>
      <c r="B26" s="13" t="s">
        <v>25</v>
      </c>
      <c r="C26" s="20" t="s">
        <v>17</v>
      </c>
      <c r="E26" s="202">
        <f t="shared" ref="E26:I27" si="13">IF(O26&gt;0,O26*1.120838,"")</f>
        <v>499.89374800000002</v>
      </c>
      <c r="F26" s="202" t="str">
        <f t="shared" si="13"/>
        <v/>
      </c>
      <c r="G26" s="202" t="str">
        <f t="shared" si="13"/>
        <v/>
      </c>
      <c r="H26" s="202" t="str">
        <f t="shared" si="13"/>
        <v/>
      </c>
      <c r="I26" s="202" t="str">
        <f t="shared" si="13"/>
        <v/>
      </c>
      <c r="K26" s="225" t="s">
        <v>25</v>
      </c>
      <c r="L26" s="13" t="s">
        <v>25</v>
      </c>
      <c r="M26" s="45" t="s">
        <v>17</v>
      </c>
      <c r="O26" s="3">
        <v>446</v>
      </c>
      <c r="P26" s="3"/>
      <c r="Q26" s="3"/>
      <c r="R26" s="3"/>
      <c r="S26" s="3"/>
    </row>
    <row r="27" spans="1:19" x14ac:dyDescent="0.25">
      <c r="A27" s="225"/>
      <c r="B27" s="19" t="s">
        <v>42</v>
      </c>
      <c r="C27" s="20" t="s">
        <v>20</v>
      </c>
      <c r="E27" s="205">
        <f t="shared" si="13"/>
        <v>275.72614800000002</v>
      </c>
      <c r="F27" s="205" t="str">
        <f t="shared" si="13"/>
        <v/>
      </c>
      <c r="G27" s="205" t="str">
        <f t="shared" si="13"/>
        <v/>
      </c>
      <c r="H27" s="205" t="str">
        <f t="shared" si="13"/>
        <v/>
      </c>
      <c r="I27" s="205" t="str">
        <f t="shared" si="13"/>
        <v/>
      </c>
      <c r="K27" s="225" t="s">
        <v>19</v>
      </c>
      <c r="L27" s="14" t="s">
        <v>19</v>
      </c>
      <c r="M27" s="10" t="s">
        <v>20</v>
      </c>
      <c r="O27" s="4">
        <v>246</v>
      </c>
      <c r="P27" s="4"/>
      <c r="Q27" s="4"/>
      <c r="R27" s="4"/>
      <c r="S27" s="4"/>
    </row>
    <row r="28" spans="1:19" x14ac:dyDescent="0.25">
      <c r="A28" s="225"/>
      <c r="B28" s="14"/>
      <c r="C28" s="20" t="s">
        <v>21</v>
      </c>
      <c r="E28" s="206">
        <f>IF(O28&gt;=0,"",O28*1.120838)</f>
        <v>-224.16759999999999</v>
      </c>
      <c r="F28" s="206" t="str">
        <f t="shared" ref="F28:I28" si="14">IF(P28&gt;=0,"",P28*1.120838)</f>
        <v/>
      </c>
      <c r="G28" s="206" t="str">
        <f t="shared" si="14"/>
        <v/>
      </c>
      <c r="H28" s="206" t="str">
        <f t="shared" si="14"/>
        <v/>
      </c>
      <c r="I28" s="206" t="str">
        <f t="shared" si="14"/>
        <v/>
      </c>
      <c r="K28" s="225"/>
      <c r="L28" s="14"/>
      <c r="M28" s="10" t="s">
        <v>21</v>
      </c>
      <c r="O28" s="16">
        <f>IF(O27-O26&lt;0,O27-O26,"")</f>
        <v>-200</v>
      </c>
      <c r="P28" s="16" t="str">
        <f t="shared" ref="P28:S28" si="15">IF(P27-P26&lt;0,P27-P26,"")</f>
        <v/>
      </c>
      <c r="Q28" s="16" t="str">
        <f t="shared" si="15"/>
        <v/>
      </c>
      <c r="R28" s="16" t="str">
        <f t="shared" si="15"/>
        <v/>
      </c>
      <c r="S28" s="16" t="str">
        <f t="shared" si="15"/>
        <v/>
      </c>
    </row>
    <row r="29" spans="1:19" x14ac:dyDescent="0.25">
      <c r="A29" s="226"/>
      <c r="B29" s="22" t="s">
        <v>26</v>
      </c>
      <c r="C29" s="49" t="s">
        <v>42</v>
      </c>
      <c r="E29" s="202">
        <f>IF(O29&gt;0,O29*1.120838,"")</f>
        <v>76.216983999999997</v>
      </c>
      <c r="F29" s="202" t="str">
        <f t="shared" ref="F29:I29" si="16">IF(P29&gt;0,P29*1.120838,"")</f>
        <v/>
      </c>
      <c r="G29" s="202" t="str">
        <f t="shared" si="16"/>
        <v/>
      </c>
      <c r="H29" s="202" t="str">
        <f t="shared" si="16"/>
        <v/>
      </c>
      <c r="I29" s="202" t="str">
        <f t="shared" si="16"/>
        <v/>
      </c>
      <c r="K29" s="226" t="s">
        <v>26</v>
      </c>
      <c r="L29" s="22" t="s">
        <v>26</v>
      </c>
      <c r="M29" s="48" t="s">
        <v>27</v>
      </c>
      <c r="N29" s="10"/>
      <c r="O29" s="2">
        <v>68</v>
      </c>
      <c r="P29" s="2"/>
      <c r="Q29" s="2"/>
      <c r="R29" s="2"/>
      <c r="S29" s="2"/>
    </row>
    <row r="30" spans="1:19" ht="16.5" customHeight="1" x14ac:dyDescent="0.25">
      <c r="B30" s="34" t="s">
        <v>29</v>
      </c>
      <c r="C30" s="12"/>
      <c r="E30" s="207"/>
      <c r="F30" s="207"/>
      <c r="G30" s="207"/>
      <c r="H30" s="207"/>
      <c r="I30" s="207"/>
      <c r="L30" s="34" t="s">
        <v>29</v>
      </c>
      <c r="M30" s="12"/>
      <c r="O30" s="3"/>
      <c r="P30" s="3"/>
      <c r="Q30" s="3"/>
      <c r="R30" s="3"/>
      <c r="S30" s="3"/>
    </row>
    <row r="31" spans="1:19" ht="15.75" x14ac:dyDescent="0.25">
      <c r="B31" s="23" t="s">
        <v>46</v>
      </c>
      <c r="C31" s="41"/>
      <c r="E31" s="197">
        <f>IF(O31&gt;0,O31,"")</f>
        <v>68.569999999999993</v>
      </c>
      <c r="F31" s="197" t="str">
        <f t="shared" ref="F31:I45" si="17">IF(P31&gt;0,P31,"")</f>
        <v/>
      </c>
      <c r="G31" s="197" t="str">
        <f t="shared" si="17"/>
        <v/>
      </c>
      <c r="H31" s="197" t="str">
        <f t="shared" si="17"/>
        <v/>
      </c>
      <c r="I31" s="197" t="str">
        <f t="shared" si="17"/>
        <v/>
      </c>
      <c r="L31" s="23" t="s">
        <v>46</v>
      </c>
      <c r="M31" s="41"/>
      <c r="O31" s="32">
        <v>68.569999999999993</v>
      </c>
      <c r="P31" s="32"/>
      <c r="Q31" s="32"/>
      <c r="R31" s="32"/>
      <c r="S31" s="32"/>
    </row>
    <row r="32" spans="1:19" ht="15.75" x14ac:dyDescent="0.25">
      <c r="B32" s="23" t="s">
        <v>45</v>
      </c>
      <c r="C32" s="41"/>
      <c r="E32" s="208">
        <f t="shared" ref="E32:E45" si="18">IF(O32&gt;0,O32,"")</f>
        <v>11.61</v>
      </c>
      <c r="F32" s="208" t="str">
        <f t="shared" si="17"/>
        <v/>
      </c>
      <c r="G32" s="208" t="str">
        <f t="shared" si="17"/>
        <v/>
      </c>
      <c r="H32" s="208" t="str">
        <f t="shared" si="17"/>
        <v/>
      </c>
      <c r="I32" s="208" t="str">
        <f t="shared" si="17"/>
        <v/>
      </c>
      <c r="L32" s="23" t="s">
        <v>45</v>
      </c>
      <c r="M32" s="41"/>
      <c r="O32" s="33">
        <v>11.61</v>
      </c>
      <c r="P32" s="33"/>
      <c r="Q32" s="33"/>
      <c r="R32" s="33"/>
      <c r="S32" s="33"/>
    </row>
    <row r="33" spans="2:19" x14ac:dyDescent="0.25">
      <c r="B33" s="23" t="s">
        <v>30</v>
      </c>
      <c r="C33" s="1"/>
      <c r="E33" s="208">
        <f t="shared" si="18"/>
        <v>2.76</v>
      </c>
      <c r="F33" s="208" t="str">
        <f t="shared" si="17"/>
        <v/>
      </c>
      <c r="G33" s="208" t="str">
        <f t="shared" si="17"/>
        <v/>
      </c>
      <c r="H33" s="208" t="str">
        <f t="shared" si="17"/>
        <v/>
      </c>
      <c r="I33" s="208" t="str">
        <f t="shared" si="17"/>
        <v/>
      </c>
      <c r="L33" s="23" t="s">
        <v>30</v>
      </c>
      <c r="M33" s="1"/>
      <c r="O33" s="33">
        <v>2.76</v>
      </c>
      <c r="P33" s="33"/>
      <c r="Q33" s="33"/>
      <c r="R33" s="33"/>
      <c r="S33" s="33"/>
    </row>
    <row r="34" spans="2:19" x14ac:dyDescent="0.25">
      <c r="B34" s="23" t="s">
        <v>31</v>
      </c>
      <c r="C34" s="1"/>
      <c r="E34" s="208">
        <f t="shared" si="18"/>
        <v>1.3</v>
      </c>
      <c r="F34" s="208" t="str">
        <f t="shared" si="17"/>
        <v/>
      </c>
      <c r="G34" s="208" t="str">
        <f t="shared" si="17"/>
        <v/>
      </c>
      <c r="H34" s="208" t="str">
        <f t="shared" si="17"/>
        <v/>
      </c>
      <c r="I34" s="208" t="str">
        <f t="shared" si="17"/>
        <v/>
      </c>
      <c r="L34" s="23" t="s">
        <v>31</v>
      </c>
      <c r="M34" s="1"/>
      <c r="O34" s="33">
        <v>1.3</v>
      </c>
      <c r="P34" s="33"/>
      <c r="Q34" s="33"/>
      <c r="R34" s="33"/>
      <c r="S34" s="33"/>
    </row>
    <row r="35" spans="2:19" x14ac:dyDescent="0.25">
      <c r="B35" s="23" t="s">
        <v>32</v>
      </c>
      <c r="C35" s="1"/>
      <c r="E35" s="208">
        <f t="shared" si="18"/>
        <v>5.1100000000000003</v>
      </c>
      <c r="F35" s="208" t="str">
        <f t="shared" si="17"/>
        <v/>
      </c>
      <c r="G35" s="208" t="str">
        <f t="shared" si="17"/>
        <v/>
      </c>
      <c r="H35" s="208" t="str">
        <f t="shared" si="17"/>
        <v/>
      </c>
      <c r="I35" s="208" t="str">
        <f t="shared" si="17"/>
        <v/>
      </c>
      <c r="L35" s="23" t="s">
        <v>32</v>
      </c>
      <c r="M35" s="1"/>
      <c r="O35" s="33">
        <v>5.1100000000000003</v>
      </c>
      <c r="P35" s="33"/>
      <c r="Q35" s="33"/>
      <c r="R35" s="33"/>
      <c r="S35" s="33"/>
    </row>
    <row r="36" spans="2:19" x14ac:dyDescent="0.25">
      <c r="B36" s="24" t="s">
        <v>33</v>
      </c>
      <c r="C36" s="51"/>
      <c r="E36" s="208">
        <f t="shared" si="18"/>
        <v>10.65</v>
      </c>
      <c r="F36" s="208" t="str">
        <f t="shared" si="17"/>
        <v/>
      </c>
      <c r="G36" s="208" t="str">
        <f t="shared" si="17"/>
        <v/>
      </c>
      <c r="H36" s="208" t="str">
        <f t="shared" si="17"/>
        <v/>
      </c>
      <c r="I36" s="208" t="str">
        <f t="shared" si="17"/>
        <v/>
      </c>
      <c r="L36" s="24" t="s">
        <v>33</v>
      </c>
      <c r="M36" s="51"/>
      <c r="O36" s="33">
        <v>10.65</v>
      </c>
      <c r="P36" s="33"/>
      <c r="Q36" s="33"/>
      <c r="R36" s="33"/>
      <c r="S36" s="33"/>
    </row>
    <row r="37" spans="2:19" x14ac:dyDescent="0.25">
      <c r="B37" s="25" t="s">
        <v>34</v>
      </c>
      <c r="C37" s="9"/>
      <c r="E37" s="197" t="str">
        <f t="shared" si="18"/>
        <v/>
      </c>
      <c r="F37" s="197" t="str">
        <f t="shared" si="17"/>
        <v/>
      </c>
      <c r="G37" s="197" t="str">
        <f t="shared" si="17"/>
        <v/>
      </c>
      <c r="H37" s="197" t="str">
        <f t="shared" si="17"/>
        <v/>
      </c>
      <c r="I37" s="197" t="str">
        <f t="shared" si="17"/>
        <v/>
      </c>
      <c r="L37" s="25" t="s">
        <v>34</v>
      </c>
      <c r="M37" s="9"/>
      <c r="O37" s="32"/>
      <c r="P37" s="32"/>
      <c r="Q37" s="32"/>
      <c r="R37" s="32"/>
      <c r="S37" s="32"/>
    </row>
    <row r="38" spans="2:19" x14ac:dyDescent="0.25">
      <c r="B38" s="26" t="s">
        <v>35</v>
      </c>
      <c r="C38" s="51"/>
      <c r="E38" s="208" t="str">
        <f t="shared" si="18"/>
        <v/>
      </c>
      <c r="F38" s="208" t="str">
        <f t="shared" si="17"/>
        <v/>
      </c>
      <c r="G38" s="208" t="str">
        <f t="shared" si="17"/>
        <v/>
      </c>
      <c r="H38" s="208" t="str">
        <f t="shared" si="17"/>
        <v/>
      </c>
      <c r="I38" s="208" t="str">
        <f t="shared" si="17"/>
        <v/>
      </c>
      <c r="L38" s="26" t="s">
        <v>35</v>
      </c>
      <c r="M38" s="51"/>
      <c r="O38" s="35"/>
      <c r="P38" s="35"/>
      <c r="Q38" s="35"/>
      <c r="R38" s="35"/>
      <c r="S38" s="35"/>
    </row>
    <row r="39" spans="2:19" x14ac:dyDescent="0.25">
      <c r="B39" s="27" t="s">
        <v>36</v>
      </c>
      <c r="C39" s="12"/>
      <c r="E39" s="197" t="str">
        <f t="shared" si="18"/>
        <v/>
      </c>
      <c r="F39" s="197" t="str">
        <f t="shared" si="17"/>
        <v/>
      </c>
      <c r="G39" s="197" t="str">
        <f t="shared" si="17"/>
        <v/>
      </c>
      <c r="H39" s="197" t="str">
        <f t="shared" si="17"/>
        <v/>
      </c>
      <c r="I39" s="197" t="str">
        <f t="shared" si="17"/>
        <v/>
      </c>
      <c r="L39" s="27" t="s">
        <v>36</v>
      </c>
      <c r="M39" s="12"/>
      <c r="O39" s="29"/>
      <c r="P39" s="29"/>
      <c r="Q39" s="29"/>
      <c r="R39" s="29"/>
      <c r="S39" s="29"/>
    </row>
    <row r="40" spans="2:19" x14ac:dyDescent="0.25">
      <c r="B40" s="27" t="s">
        <v>37</v>
      </c>
      <c r="C40" s="12"/>
      <c r="E40" s="197">
        <f t="shared" si="18"/>
        <v>1.1000000000000001</v>
      </c>
      <c r="F40" s="197" t="str">
        <f t="shared" si="17"/>
        <v/>
      </c>
      <c r="G40" s="197" t="str">
        <f t="shared" si="17"/>
        <v/>
      </c>
      <c r="H40" s="197" t="str">
        <f t="shared" si="17"/>
        <v/>
      </c>
      <c r="I40" s="197" t="str">
        <f t="shared" si="17"/>
        <v/>
      </c>
      <c r="L40" s="27" t="s">
        <v>37</v>
      </c>
      <c r="M40" s="12"/>
      <c r="O40" s="29">
        <v>1.1000000000000001</v>
      </c>
      <c r="P40" s="29"/>
      <c r="Q40" s="29"/>
      <c r="R40" s="29"/>
      <c r="S40" s="29"/>
    </row>
    <row r="41" spans="2:19" x14ac:dyDescent="0.25">
      <c r="B41" s="27" t="s">
        <v>38</v>
      </c>
      <c r="C41" s="12"/>
      <c r="E41" s="197">
        <f t="shared" si="18"/>
        <v>376.62</v>
      </c>
      <c r="F41" s="197" t="str">
        <f t="shared" si="17"/>
        <v/>
      </c>
      <c r="G41" s="197" t="str">
        <f t="shared" si="17"/>
        <v/>
      </c>
      <c r="H41" s="197" t="str">
        <f t="shared" si="17"/>
        <v/>
      </c>
      <c r="I41" s="197" t="str">
        <f t="shared" si="17"/>
        <v/>
      </c>
      <c r="L41" s="27" t="s">
        <v>38</v>
      </c>
      <c r="M41" s="12"/>
      <c r="O41" s="29">
        <v>376.62</v>
      </c>
      <c r="P41" s="29"/>
      <c r="Q41" s="29"/>
      <c r="R41" s="29"/>
      <c r="S41" s="29"/>
    </row>
    <row r="42" spans="2:19" x14ac:dyDescent="0.25">
      <c r="B42" s="27" t="s">
        <v>39</v>
      </c>
      <c r="C42" s="12"/>
      <c r="E42" s="197">
        <f t="shared" si="18"/>
        <v>48.44</v>
      </c>
      <c r="F42" s="197" t="str">
        <f t="shared" si="17"/>
        <v/>
      </c>
      <c r="G42" s="197" t="str">
        <f t="shared" si="17"/>
        <v/>
      </c>
      <c r="H42" s="197" t="str">
        <f t="shared" si="17"/>
        <v/>
      </c>
      <c r="I42" s="197" t="str">
        <f t="shared" si="17"/>
        <v/>
      </c>
      <c r="L42" s="27" t="s">
        <v>39</v>
      </c>
      <c r="M42" s="12"/>
      <c r="O42" s="29">
        <v>48.44</v>
      </c>
      <c r="P42" s="29"/>
      <c r="Q42" s="29"/>
      <c r="R42" s="29"/>
      <c r="S42" s="29"/>
    </row>
    <row r="43" spans="2:19" x14ac:dyDescent="0.25">
      <c r="B43" s="27" t="s">
        <v>40</v>
      </c>
      <c r="C43" s="12"/>
      <c r="E43" s="197">
        <f t="shared" si="18"/>
        <v>2.0299999999999998</v>
      </c>
      <c r="F43" s="197" t="str">
        <f t="shared" si="17"/>
        <v/>
      </c>
      <c r="G43" s="197" t="str">
        <f t="shared" si="17"/>
        <v/>
      </c>
      <c r="H43" s="197" t="str">
        <f t="shared" si="17"/>
        <v/>
      </c>
      <c r="I43" s="197" t="str">
        <f t="shared" si="17"/>
        <v/>
      </c>
      <c r="L43" s="27" t="s">
        <v>40</v>
      </c>
      <c r="M43" s="12"/>
      <c r="O43" s="29">
        <v>2.0299999999999998</v>
      </c>
      <c r="P43" s="29"/>
      <c r="Q43" s="29"/>
      <c r="R43" s="29"/>
      <c r="S43" s="29"/>
    </row>
    <row r="44" spans="2:19" x14ac:dyDescent="0.25">
      <c r="B44" s="27" t="s">
        <v>41</v>
      </c>
      <c r="C44" s="12"/>
      <c r="E44" s="209">
        <f t="shared" si="18"/>
        <v>5.93</v>
      </c>
      <c r="F44" s="209" t="str">
        <f t="shared" si="17"/>
        <v/>
      </c>
      <c r="G44" s="209" t="str">
        <f t="shared" si="17"/>
        <v/>
      </c>
      <c r="H44" s="209" t="str">
        <f t="shared" si="17"/>
        <v/>
      </c>
      <c r="I44" s="209" t="str">
        <f t="shared" si="17"/>
        <v/>
      </c>
      <c r="L44" s="27" t="s">
        <v>41</v>
      </c>
      <c r="M44" s="12"/>
      <c r="O44" s="29">
        <v>5.93</v>
      </c>
      <c r="P44" s="29"/>
      <c r="Q44" s="29"/>
      <c r="R44" s="29"/>
      <c r="S44" s="29"/>
    </row>
    <row r="45" spans="2:19" x14ac:dyDescent="0.25">
      <c r="B45" s="27" t="s">
        <v>48</v>
      </c>
      <c r="C45" s="12"/>
      <c r="E45" s="209" t="str">
        <f t="shared" si="18"/>
        <v/>
      </c>
      <c r="F45" s="209" t="str">
        <f t="shared" si="17"/>
        <v/>
      </c>
      <c r="G45" s="209" t="str">
        <f t="shared" si="17"/>
        <v/>
      </c>
      <c r="H45" s="209" t="str">
        <f t="shared" si="17"/>
        <v/>
      </c>
      <c r="I45" s="209" t="str">
        <f t="shared" si="17"/>
        <v/>
      </c>
      <c r="L45" s="27" t="s">
        <v>48</v>
      </c>
      <c r="M45" s="12"/>
      <c r="O45" s="29"/>
      <c r="P45" s="29"/>
      <c r="Q45" s="29"/>
      <c r="R45" s="29"/>
      <c r="S45" s="29"/>
    </row>
    <row r="49" ht="18.75" customHeight="1" x14ac:dyDescent="0.25"/>
  </sheetData>
  <sheetProtection sheet="1" objects="1" scenarios="1" selectLockedCells="1"/>
  <mergeCells count="18">
    <mergeCell ref="B1:I1"/>
    <mergeCell ref="L1:S1"/>
    <mergeCell ref="H5:I5"/>
    <mergeCell ref="R5:S5"/>
    <mergeCell ref="B8:C8"/>
    <mergeCell ref="L8:M8"/>
    <mergeCell ref="B9:C9"/>
    <mergeCell ref="L9:M9"/>
    <mergeCell ref="B10:C10"/>
    <mergeCell ref="L10:M10"/>
    <mergeCell ref="B11:C11"/>
    <mergeCell ref="L11:M11"/>
    <mergeCell ref="B12:C12"/>
    <mergeCell ref="L12:M12"/>
    <mergeCell ref="A14:A19"/>
    <mergeCell ref="K14:K19"/>
    <mergeCell ref="A20:A29"/>
    <mergeCell ref="K20:K29"/>
  </mergeCells>
  <pageMargins left="0.70866141732283472" right="0.70866141732283472" top="0.74803149606299213" bottom="0.35433070866141736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U67"/>
  <sheetViews>
    <sheetView tabSelected="1" view="pageLayout" zoomScale="80" zoomScaleNormal="100" zoomScalePageLayoutView="80" workbookViewId="0">
      <selection activeCell="I7" sqref="I7"/>
    </sheetView>
  </sheetViews>
  <sheetFormatPr defaultRowHeight="15" x14ac:dyDescent="0.25"/>
  <cols>
    <col min="1" max="1" width="4.7109375" style="52" customWidth="1"/>
    <col min="2" max="4" width="7.7109375" style="52" customWidth="1"/>
    <col min="5" max="5" width="8.42578125" style="52" customWidth="1"/>
    <col min="6" max="6" width="8.28515625" style="52" customWidth="1"/>
    <col min="7" max="7" width="7.5703125" style="52" customWidth="1"/>
    <col min="8" max="8" width="7.7109375" style="52" customWidth="1"/>
    <col min="9" max="9" width="11.85546875" style="52" customWidth="1"/>
    <col min="10" max="10" width="10.42578125" style="52" customWidth="1"/>
    <col min="11" max="11" width="7.42578125" style="52" customWidth="1"/>
    <col min="12" max="12" width="9.140625" style="52" customWidth="1"/>
    <col min="13" max="13" width="8.5703125" style="52" customWidth="1"/>
    <col min="14" max="14" width="11.5703125" style="52" customWidth="1"/>
    <col min="15" max="15" width="11.140625" style="52" customWidth="1"/>
    <col min="16" max="18" width="9.140625" style="52"/>
    <col min="19" max="19" width="8.85546875" style="100" customWidth="1"/>
  </cols>
  <sheetData>
    <row r="3" spans="1:20" s="89" customFormat="1" x14ac:dyDescent="0.25">
      <c r="A3" s="54"/>
      <c r="B3" s="54"/>
      <c r="C3" s="54"/>
      <c r="D3" s="54"/>
      <c r="E3" s="54"/>
      <c r="F3" s="54"/>
      <c r="G3" s="54"/>
      <c r="H3" s="54"/>
      <c r="I3" s="86" t="s">
        <v>49</v>
      </c>
      <c r="J3" s="129" t="s">
        <v>159</v>
      </c>
      <c r="K3" s="129"/>
      <c r="L3" s="129"/>
      <c r="M3" s="142"/>
      <c r="N3" s="91"/>
      <c r="O3" s="54"/>
      <c r="P3" s="87"/>
      <c r="Q3" s="54"/>
      <c r="R3" s="88"/>
      <c r="S3" s="99"/>
    </row>
    <row r="4" spans="1:20" s="89" customFormat="1" x14ac:dyDescent="0.25">
      <c r="A4" s="54"/>
      <c r="B4" s="54"/>
      <c r="C4" s="54"/>
      <c r="D4" s="54"/>
      <c r="E4" s="54"/>
      <c r="F4" s="54"/>
      <c r="G4" s="54"/>
      <c r="H4" s="54"/>
      <c r="I4" s="86" t="s">
        <v>50</v>
      </c>
      <c r="J4" s="214" t="s">
        <v>150</v>
      </c>
      <c r="K4" s="129"/>
      <c r="L4" s="129" t="s">
        <v>155</v>
      </c>
      <c r="M4" s="142"/>
      <c r="N4" s="91"/>
      <c r="O4" s="54"/>
      <c r="P4" s="88"/>
      <c r="Q4" s="54"/>
      <c r="R4" s="88"/>
      <c r="S4" s="99"/>
    </row>
    <row r="5" spans="1:20" s="183" customFormat="1" x14ac:dyDescent="0.25">
      <c r="A5" s="181"/>
      <c r="B5" s="181"/>
      <c r="C5" s="181"/>
      <c r="D5" s="181"/>
      <c r="E5" s="181"/>
      <c r="F5" s="181"/>
      <c r="G5" s="181"/>
      <c r="H5" s="181"/>
      <c r="I5" s="86" t="s">
        <v>51</v>
      </c>
      <c r="J5" s="129" t="s">
        <v>156</v>
      </c>
      <c r="K5" s="130"/>
      <c r="L5" s="130"/>
      <c r="M5" s="142"/>
      <c r="N5" s="91"/>
      <c r="O5" s="181"/>
      <c r="P5" s="181"/>
      <c r="Q5" s="181"/>
      <c r="R5" s="88"/>
      <c r="S5" s="182"/>
    </row>
    <row r="6" spans="1:20" s="185" customFormat="1" ht="9" customHeight="1" x14ac:dyDescent="0.2">
      <c r="A6" s="57"/>
      <c r="B6" s="57"/>
      <c r="C6" s="57"/>
      <c r="D6" s="57"/>
      <c r="E6" s="57"/>
      <c r="F6" s="57"/>
      <c r="G6" s="57"/>
      <c r="H6" s="57"/>
      <c r="I6" s="53"/>
      <c r="J6" s="113"/>
      <c r="K6" s="113"/>
      <c r="L6" s="113"/>
      <c r="M6" s="113"/>
      <c r="N6" s="57"/>
      <c r="O6" s="53"/>
      <c r="P6" s="53"/>
      <c r="Q6" s="53"/>
      <c r="R6" s="53"/>
      <c r="S6" s="184"/>
    </row>
    <row r="7" spans="1:20" s="185" customFormat="1" ht="12.75" x14ac:dyDescent="0.2">
      <c r="A7" s="57"/>
      <c r="B7" s="146"/>
      <c r="C7" s="57"/>
      <c r="D7" s="186"/>
      <c r="E7" s="187"/>
      <c r="F7" s="187"/>
      <c r="G7" s="188"/>
      <c r="H7" s="187"/>
      <c r="I7" s="186"/>
      <c r="J7" s="131" t="s">
        <v>54</v>
      </c>
      <c r="K7" s="189"/>
      <c r="L7" s="131" t="s">
        <v>55</v>
      </c>
      <c r="M7" s="143"/>
      <c r="N7" s="53" t="s">
        <v>123</v>
      </c>
      <c r="O7" s="97"/>
      <c r="P7" s="53"/>
      <c r="Q7" s="57"/>
      <c r="R7" s="57"/>
      <c r="S7" s="190"/>
    </row>
    <row r="8" spans="1:20" s="185" customFormat="1" ht="12.75" x14ac:dyDescent="0.2">
      <c r="A8" s="53"/>
      <c r="B8" s="53"/>
      <c r="C8" s="53"/>
      <c r="D8" s="53"/>
      <c r="E8" s="53"/>
      <c r="F8" s="53"/>
      <c r="G8" s="53"/>
      <c r="H8" s="53"/>
      <c r="I8" s="53"/>
      <c r="J8" s="132" t="s">
        <v>57</v>
      </c>
      <c r="K8" s="189"/>
      <c r="L8" s="131" t="s">
        <v>58</v>
      </c>
      <c r="M8" s="143"/>
      <c r="N8" s="171">
        <f>'Soil Report Y1'!$E$20</f>
        <v>3317.68048</v>
      </c>
      <c r="O8" s="171">
        <f>'Soil Report Y1'!$E$21</f>
        <v>3493.6520460000002</v>
      </c>
      <c r="P8" s="172" t="str">
        <f>'Soil Report Y1'!$E$22</f>
        <v/>
      </c>
      <c r="Q8" s="113"/>
      <c r="R8" s="113"/>
      <c r="S8" s="191"/>
      <c r="T8" s="192"/>
    </row>
    <row r="9" spans="1:20" s="185" customFormat="1" ht="12.75" x14ac:dyDescent="0.2">
      <c r="A9" s="60" t="s">
        <v>52</v>
      </c>
      <c r="B9" s="64" t="s">
        <v>109</v>
      </c>
      <c r="C9" s="63" t="s">
        <v>108</v>
      </c>
      <c r="D9" s="64" t="s">
        <v>107</v>
      </c>
      <c r="E9" s="63" t="s">
        <v>106</v>
      </c>
      <c r="F9" s="64" t="s">
        <v>105</v>
      </c>
      <c r="G9" s="53"/>
      <c r="H9" s="53"/>
      <c r="I9" s="53"/>
      <c r="J9" s="223">
        <v>3513</v>
      </c>
      <c r="K9" s="213" t="s">
        <v>133</v>
      </c>
      <c r="L9" s="133">
        <v>63.23</v>
      </c>
      <c r="M9" s="144"/>
      <c r="N9" s="171">
        <f>'Soil Report Y1'!$E$23</f>
        <v>350.822294</v>
      </c>
      <c r="O9" s="171">
        <f>'Soil Report Y1'!$E$24</f>
        <v>156.91731999999999</v>
      </c>
      <c r="P9" s="173">
        <f>'Soil Report Y1'!$E$25</f>
        <v>-193.90497400000001</v>
      </c>
      <c r="Q9" s="113"/>
      <c r="R9" s="113"/>
      <c r="S9" s="191"/>
      <c r="T9" s="192"/>
    </row>
    <row r="10" spans="1:20" s="185" customFormat="1" ht="12.75" x14ac:dyDescent="0.2">
      <c r="A10" s="53" t="s">
        <v>53</v>
      </c>
      <c r="B10" s="169" t="s">
        <v>157</v>
      </c>
      <c r="C10" s="169" t="s">
        <v>145</v>
      </c>
      <c r="D10" s="169" t="s">
        <v>143</v>
      </c>
      <c r="E10" s="169" t="s">
        <v>141</v>
      </c>
      <c r="F10" s="169" t="s">
        <v>138</v>
      </c>
      <c r="G10" s="53"/>
      <c r="H10" s="53"/>
      <c r="I10" s="53"/>
      <c r="J10" s="223">
        <v>356</v>
      </c>
      <c r="K10" s="213" t="s">
        <v>134</v>
      </c>
      <c r="L10" s="133">
        <v>10.71</v>
      </c>
      <c r="M10" s="144"/>
      <c r="N10" s="171">
        <f>'Soil Report Y1'!$E$26</f>
        <v>475.59398016000011</v>
      </c>
      <c r="O10" s="171">
        <f>'Soil Report Y1'!$E$27</f>
        <v>300.38458400000002</v>
      </c>
      <c r="P10" s="172">
        <f>'Soil Report Y1'!$E$28</f>
        <v>-175.20939616000013</v>
      </c>
      <c r="Q10" s="113"/>
      <c r="R10" s="175"/>
      <c r="S10" s="191"/>
      <c r="T10" s="192"/>
    </row>
    <row r="11" spans="1:20" s="185" customFormat="1" ht="12.75" x14ac:dyDescent="0.2">
      <c r="A11" s="53"/>
      <c r="B11" s="220">
        <f>'Soil ReportY5'!E10</f>
        <v>11.43</v>
      </c>
      <c r="C11" s="220">
        <f>'Soil Report Y4'!E10</f>
        <v>12.75</v>
      </c>
      <c r="D11" s="221">
        <f>'Soil Report  Y3'!E10</f>
        <v>15</v>
      </c>
      <c r="E11" s="65">
        <f>'Soil Report  Y2'!E10</f>
        <v>12.37</v>
      </c>
      <c r="F11" s="65">
        <f>'Soil Report Y1'!E10</f>
        <v>10.88</v>
      </c>
      <c r="G11" s="67" t="s">
        <v>56</v>
      </c>
      <c r="H11" s="55"/>
      <c r="I11" s="222">
        <v>12.39</v>
      </c>
      <c r="J11" s="223">
        <v>276</v>
      </c>
      <c r="K11" s="213" t="s">
        <v>135</v>
      </c>
      <c r="L11" s="133">
        <v>2.5499999999999998</v>
      </c>
      <c r="M11" s="144"/>
      <c r="N11" s="171"/>
      <c r="O11" s="171">
        <f>'Soil Report Y1'!$E$29</f>
        <v>66.129441999999997</v>
      </c>
      <c r="P11" s="174"/>
      <c r="Q11" s="113"/>
      <c r="R11" s="175"/>
      <c r="S11" s="191"/>
      <c r="T11" s="192"/>
    </row>
    <row r="12" spans="1:20" s="185" customFormat="1" ht="12.75" x14ac:dyDescent="0.2">
      <c r="A12" s="53"/>
      <c r="B12" s="66">
        <f>'Soil ReportY5'!E11</f>
        <v>6.29</v>
      </c>
      <c r="C12" s="66">
        <f>'Soil Report Y4'!E11</f>
        <v>5.44</v>
      </c>
      <c r="D12" s="66">
        <f>'Soil Report  Y3'!E11</f>
        <v>5.76</v>
      </c>
      <c r="E12" s="65">
        <f>'Soil Report  Y2'!E11</f>
        <v>6.1</v>
      </c>
      <c r="F12" s="65">
        <f>'Soil Report Y1'!E11</f>
        <v>6.1</v>
      </c>
      <c r="G12" s="67" t="s">
        <v>59</v>
      </c>
      <c r="H12" s="55"/>
      <c r="I12" s="56"/>
      <c r="J12" s="223">
        <v>76</v>
      </c>
      <c r="K12" s="213" t="s">
        <v>136</v>
      </c>
      <c r="L12" s="133">
        <v>1.2</v>
      </c>
      <c r="M12" s="144"/>
      <c r="N12" s="135"/>
      <c r="O12" s="135"/>
      <c r="P12" s="171"/>
      <c r="Q12" s="113"/>
      <c r="R12" s="144"/>
      <c r="S12" s="191"/>
      <c r="T12" s="192"/>
    </row>
    <row r="13" spans="1:20" s="185" customFormat="1" ht="12.75" x14ac:dyDescent="0.2">
      <c r="A13" s="57"/>
      <c r="B13" s="66">
        <f>'Soil ReportY5'!E12</f>
        <v>3.8</v>
      </c>
      <c r="C13" s="66">
        <f>'Soil Report Y4'!E12</f>
        <v>3.03</v>
      </c>
      <c r="D13" s="66">
        <f>'Soil Report  Y3'!E12</f>
        <v>2.86</v>
      </c>
      <c r="E13" s="65">
        <f>'Soil Report  Y2'!E12</f>
        <v>3</v>
      </c>
      <c r="F13" s="65">
        <f>'Soil Report Y1'!E12</f>
        <v>3</v>
      </c>
      <c r="G13" s="67" t="s">
        <v>12</v>
      </c>
      <c r="H13" s="55"/>
      <c r="I13" s="56"/>
      <c r="J13" s="133"/>
      <c r="K13" s="213"/>
      <c r="L13" s="133"/>
      <c r="M13" s="144"/>
      <c r="N13" s="135"/>
      <c r="O13" s="135"/>
      <c r="P13" s="171"/>
      <c r="Q13" s="113"/>
      <c r="R13" s="113"/>
      <c r="S13" s="191"/>
      <c r="T13" s="192"/>
    </row>
    <row r="14" spans="1:20" s="185" customFormat="1" ht="12.75" x14ac:dyDescent="0.2">
      <c r="A14" s="69" t="s">
        <v>60</v>
      </c>
      <c r="B14" s="85"/>
      <c r="C14" s="57"/>
      <c r="D14" s="57"/>
      <c r="E14" s="57"/>
      <c r="F14" s="57"/>
      <c r="G14" s="57"/>
      <c r="H14" s="57"/>
      <c r="I14" s="57"/>
      <c r="J14" s="53"/>
      <c r="K14" s="53"/>
      <c r="N14" s="144"/>
      <c r="O14" s="193"/>
      <c r="P14" s="144"/>
      <c r="Q14" s="113"/>
      <c r="R14" s="144"/>
      <c r="S14" s="191"/>
      <c r="T14" s="192"/>
    </row>
    <row r="15" spans="1:20" s="185" customFormat="1" ht="12.75" x14ac:dyDescent="0.2">
      <c r="A15" s="57"/>
      <c r="B15" s="90">
        <f>'Soil ReportY5'!E14</f>
        <v>98.633744000000007</v>
      </c>
      <c r="C15" s="90">
        <f>'Soil Report Y4'!E14</f>
        <v>89.66704</v>
      </c>
      <c r="D15" s="90">
        <f>'Soil Report  Y3'!E14</f>
        <v>86.304525999999996</v>
      </c>
      <c r="E15" s="70">
        <f>'Soil Report  Y2'!E14</f>
        <v>89.66704</v>
      </c>
      <c r="F15" s="70">
        <f>'Soil Report Y1'!E14</f>
        <v>89.66704</v>
      </c>
      <c r="G15" s="67" t="s">
        <v>61</v>
      </c>
      <c r="H15" s="55"/>
      <c r="I15" s="55" t="s">
        <v>62</v>
      </c>
      <c r="J15" s="71"/>
      <c r="K15" s="71"/>
      <c r="L15" s="56"/>
      <c r="M15" s="57"/>
      <c r="N15" s="193" t="s">
        <v>124</v>
      </c>
      <c r="O15" s="194"/>
      <c r="P15" s="192"/>
      <c r="Q15" s="113"/>
      <c r="R15" s="144"/>
      <c r="S15" s="191"/>
      <c r="T15" s="192"/>
    </row>
    <row r="16" spans="1:20" s="185" customFormat="1" ht="12.75" x14ac:dyDescent="0.2">
      <c r="A16" s="57"/>
      <c r="B16" s="90">
        <f>'Soil ReportY5'!E15</f>
        <v>17</v>
      </c>
      <c r="C16" s="90">
        <f>'Soil Report Y4'!E15</f>
        <v>36</v>
      </c>
      <c r="D16" s="90">
        <f>'Soil Report  Y3'!E15</f>
        <v>15</v>
      </c>
      <c r="E16" s="215">
        <f>'Soil Report  Y2'!E15</f>
        <v>4</v>
      </c>
      <c r="F16" s="70">
        <f>'Soil Report Y1'!E15</f>
        <v>12</v>
      </c>
      <c r="G16" s="67" t="s">
        <v>63</v>
      </c>
      <c r="H16" s="72"/>
      <c r="I16" s="73" t="s">
        <v>17</v>
      </c>
      <c r="J16" s="72"/>
      <c r="K16" s="74" t="s">
        <v>110</v>
      </c>
      <c r="L16" s="56"/>
      <c r="M16" s="57"/>
      <c r="N16" s="171">
        <f>'Soil Report  Y2'!$E$20</f>
        <v>3769.3781939999999</v>
      </c>
      <c r="O16" s="171">
        <f>'Soil Report  Y2'!$E$21</f>
        <v>3736.8738920000001</v>
      </c>
      <c r="P16" s="172">
        <f>'Soil Report  Y2'!E22</f>
        <v>-32.504302000000003</v>
      </c>
      <c r="Q16" s="113"/>
      <c r="R16" s="144"/>
      <c r="S16" s="191"/>
      <c r="T16" s="192"/>
    </row>
    <row r="17" spans="1:20" s="185" customFormat="1" ht="12.75" x14ac:dyDescent="0.2">
      <c r="A17" s="75"/>
      <c r="B17" s="90">
        <f>'Soil ReportY5'!E18</f>
        <v>652.32771600000001</v>
      </c>
      <c r="C17" s="90">
        <f>'Soil Report Y4'!E18</f>
        <v>646.72352599999999</v>
      </c>
      <c r="D17" s="90">
        <f>'Soil Report  Y3'!E18</f>
        <v>619.82341399999996</v>
      </c>
      <c r="E17" s="215">
        <f>'Soil Report  Y2'!E18</f>
        <v>541.36475399999995</v>
      </c>
      <c r="F17" s="70">
        <f>'Soil Report Y1'!E18</f>
        <v>437.12682000000001</v>
      </c>
      <c r="G17" s="67" t="s">
        <v>64</v>
      </c>
      <c r="H17" s="55"/>
      <c r="I17" s="73" t="s">
        <v>104</v>
      </c>
      <c r="J17" s="71"/>
      <c r="K17" s="76" t="s">
        <v>116</v>
      </c>
      <c r="L17" s="56"/>
      <c r="M17" s="57"/>
      <c r="N17" s="171">
        <f>'Soil Report  Y2'!$E$23</f>
        <v>399.018328</v>
      </c>
      <c r="O17" s="171">
        <f>'Soil Report  Y2'!$E$24</f>
        <v>269.00112000000001</v>
      </c>
      <c r="P17" s="173">
        <f>'Soil Report  Y2'!E25</f>
        <v>-130.01720800000001</v>
      </c>
      <c r="Q17" s="113"/>
      <c r="R17" s="144"/>
      <c r="S17" s="191"/>
      <c r="T17" s="192"/>
    </row>
    <row r="18" spans="1:20" s="185" customFormat="1" ht="12.75" x14ac:dyDescent="0.2">
      <c r="A18" s="75"/>
      <c r="B18" s="216" t="str">
        <f>'Soil ReportY5'!E16</f>
        <v/>
      </c>
      <c r="C18" s="90" t="str">
        <f>'Soil Report Y4'!E16</f>
        <v/>
      </c>
      <c r="D18" s="90" t="str">
        <f>'Soil Report  Y3'!E16</f>
        <v/>
      </c>
      <c r="E18" s="217" t="str">
        <f>'Soil Report  Y2'!E16</f>
        <v/>
      </c>
      <c r="F18" s="77" t="str">
        <f>'Soil Report Y1'!E16</f>
        <v/>
      </c>
      <c r="G18" s="67" t="s">
        <v>65</v>
      </c>
      <c r="H18" s="55"/>
      <c r="I18" s="55" t="s">
        <v>112</v>
      </c>
      <c r="J18" s="71"/>
      <c r="K18" s="78"/>
      <c r="L18" s="56"/>
      <c r="M18" s="57"/>
      <c r="N18" s="171">
        <f>'Soil Report  Y2'!$E$26</f>
        <v>540.24391600000001</v>
      </c>
      <c r="O18" s="171">
        <f>'Soil Report  Y2'!$E$27</f>
        <v>532.39805000000001</v>
      </c>
      <c r="P18" s="172">
        <f>'Soil Report  Y2'!E28</f>
        <v>-7.845866</v>
      </c>
      <c r="Q18" s="193"/>
      <c r="R18" s="193"/>
      <c r="S18" s="194"/>
      <c r="T18" s="192"/>
    </row>
    <row r="19" spans="1:20" s="185" customFormat="1" ht="12.75" x14ac:dyDescent="0.2">
      <c r="A19" s="79" t="s">
        <v>66</v>
      </c>
      <c r="B19" s="57"/>
      <c r="C19" s="57"/>
      <c r="D19" s="57"/>
      <c r="E19" s="57"/>
      <c r="F19" s="80"/>
      <c r="G19" s="57"/>
      <c r="H19" s="57"/>
      <c r="I19" s="69" t="s">
        <v>111</v>
      </c>
      <c r="J19" s="60" t="s">
        <v>67</v>
      </c>
      <c r="K19" s="53"/>
      <c r="L19" s="53"/>
      <c r="M19" s="53"/>
      <c r="N19" s="171"/>
      <c r="O19" s="171">
        <f>'Soil Report  Y2'!$E$29</f>
        <v>53.800224</v>
      </c>
      <c r="P19" s="174"/>
      <c r="Q19" s="193"/>
      <c r="R19" s="193" t="s">
        <v>126</v>
      </c>
      <c r="S19" s="194"/>
      <c r="T19" s="192"/>
    </row>
    <row r="20" spans="1:20" s="185" customFormat="1" ht="12.75" x14ac:dyDescent="0.2">
      <c r="A20" s="75"/>
      <c r="B20" s="66">
        <f>'Soil ReportY5'!E31</f>
        <v>68.569999999999993</v>
      </c>
      <c r="C20" s="66">
        <f>'Soil Report Y4'!E31</f>
        <v>60.33</v>
      </c>
      <c r="D20" s="66">
        <f>'Soil Report  Y3'!E31</f>
        <v>59.48</v>
      </c>
      <c r="E20" s="66">
        <f>'Soil Report  Y2'!E31</f>
        <v>67.41</v>
      </c>
      <c r="F20" s="81">
        <f>'Soil Report Y1'!E31</f>
        <v>71.599999999999994</v>
      </c>
      <c r="G20" s="67" t="s">
        <v>68</v>
      </c>
      <c r="H20" s="55"/>
      <c r="I20" s="82">
        <v>0.68</v>
      </c>
      <c r="J20" s="171">
        <f>'Soil ReportY5'!$E$20</f>
        <v>3483.5645039999999</v>
      </c>
      <c r="K20" s="171">
        <f>'Soil ReportY5'!$E$21</f>
        <v>3512.7062919999998</v>
      </c>
      <c r="L20" s="172" t="str">
        <f>'Soil ReportY5'!$E$22</f>
        <v/>
      </c>
      <c r="M20" s="93"/>
      <c r="N20" s="135"/>
      <c r="O20" s="171"/>
      <c r="P20" s="171"/>
      <c r="Q20" s="193"/>
      <c r="R20" s="171">
        <f>'Soil Report Y4'!$E$20</f>
        <v>3887.0661839999998</v>
      </c>
      <c r="S20" s="171">
        <f>'Soil Report Y4'!$E$21</f>
        <v>3448.818526</v>
      </c>
      <c r="T20" s="172">
        <f>'Soil Report Y4'!$E$22</f>
        <v>-438.247658</v>
      </c>
    </row>
    <row r="21" spans="1:20" s="185" customFormat="1" ht="12.75" x14ac:dyDescent="0.2">
      <c r="A21" s="75"/>
      <c r="B21" s="66">
        <f>'Soil ReportY5'!E32</f>
        <v>11.61</v>
      </c>
      <c r="C21" s="66">
        <f>'Soil Report Y4'!E32</f>
        <v>10.49</v>
      </c>
      <c r="D21" s="66">
        <f>'Soil Report  Y3'!E32</f>
        <v>8.73</v>
      </c>
      <c r="E21" s="66">
        <f>'Soil Report  Y2'!E32</f>
        <v>8.11</v>
      </c>
      <c r="F21" s="81">
        <f>'Soil Report Y1'!E32</f>
        <v>5.36</v>
      </c>
      <c r="G21" s="67" t="s">
        <v>69</v>
      </c>
      <c r="H21" s="55"/>
      <c r="I21" s="82">
        <v>0.12</v>
      </c>
      <c r="J21" s="171">
        <f>'Soil ReportY5'!$E$23</f>
        <v>368.75570199999999</v>
      </c>
      <c r="K21" s="171">
        <f>'Soil ReportY5'!$E$24</f>
        <v>356.42648400000002</v>
      </c>
      <c r="L21" s="173">
        <f>'Soil ReportY5'!$E$25</f>
        <v>-12.329218000000001</v>
      </c>
      <c r="M21" s="95"/>
      <c r="N21" s="135"/>
      <c r="O21" s="135"/>
      <c r="P21" s="171"/>
      <c r="Q21" s="193"/>
      <c r="R21" s="171">
        <f>'Soil Report Y4'!$E$23</f>
        <v>411.34754600000002</v>
      </c>
      <c r="S21" s="171">
        <f>'Soil Report Y4'!$E$24</f>
        <v>359.78899799999999</v>
      </c>
      <c r="T21" s="173">
        <f>'Soil Report Y4'!$E$25</f>
        <v>-51.558548000000002</v>
      </c>
    </row>
    <row r="22" spans="1:20" s="185" customFormat="1" ht="12.75" x14ac:dyDescent="0.2">
      <c r="A22" s="75"/>
      <c r="B22" s="66">
        <f>'Soil ReportY5'!E33</f>
        <v>2.76</v>
      </c>
      <c r="C22" s="66">
        <f>'Soil Report Y4'!E33</f>
        <v>4.6399999999999997</v>
      </c>
      <c r="D22" s="66">
        <f>'Soil Report  Y3'!E33</f>
        <v>2.98</v>
      </c>
      <c r="E22" s="66">
        <f>'Soil Report  Y2'!E33</f>
        <v>4.93</v>
      </c>
      <c r="F22" s="81">
        <f>'Soil Report Y1'!E33</f>
        <v>3.16</v>
      </c>
      <c r="G22" s="67" t="s">
        <v>70</v>
      </c>
      <c r="H22" s="55"/>
      <c r="I22" s="83" t="s">
        <v>71</v>
      </c>
      <c r="J22" s="171">
        <f>'Soil ReportY5'!$E$26</f>
        <v>499.89374800000002</v>
      </c>
      <c r="K22" s="171">
        <f>'Soil ReportY5'!$E$27</f>
        <v>275.72614800000002</v>
      </c>
      <c r="L22" s="172">
        <f>'Soil ReportY5'!$E$28</f>
        <v>-224.16759999999999</v>
      </c>
      <c r="M22" s="93"/>
      <c r="N22" s="192"/>
      <c r="O22" s="192"/>
      <c r="P22" s="192"/>
      <c r="Q22" s="193"/>
      <c r="R22" s="171">
        <f>'Soil Report Y4'!$E$26</f>
        <v>557.05648599999995</v>
      </c>
      <c r="S22" s="171">
        <f>'Soil Report Y4'!$E$27</f>
        <v>514.46464200000003</v>
      </c>
      <c r="T22" s="172">
        <f>'Soil Report Y4'!$E$28</f>
        <v>-42.591844000000002</v>
      </c>
    </row>
    <row r="23" spans="1:20" s="185" customFormat="1" ht="12.75" x14ac:dyDescent="0.2">
      <c r="A23" s="75"/>
      <c r="B23" s="66">
        <f>'Soil ReportY5'!E34</f>
        <v>1.3</v>
      </c>
      <c r="C23" s="66">
        <f>'Soil Report Y4'!E34</f>
        <v>0.97</v>
      </c>
      <c r="D23" s="66">
        <f>'Soil Report  Y3'!E34</f>
        <v>0.74</v>
      </c>
      <c r="E23" s="66">
        <f>'Soil Report  Y2'!E34</f>
        <v>0.85</v>
      </c>
      <c r="F23" s="81">
        <f>'Soil Report Y1'!E34</f>
        <v>1.18</v>
      </c>
      <c r="G23" s="67" t="s">
        <v>72</v>
      </c>
      <c r="H23" s="55"/>
      <c r="I23" s="83" t="s">
        <v>73</v>
      </c>
      <c r="J23" s="171"/>
      <c r="K23" s="171">
        <f>'Soil ReportY5'!$E$29</f>
        <v>76.216983999999997</v>
      </c>
      <c r="L23" s="174"/>
      <c r="M23" s="96"/>
      <c r="N23" s="193" t="s">
        <v>125</v>
      </c>
      <c r="O23" s="194"/>
      <c r="P23" s="192"/>
      <c r="Q23" s="193"/>
      <c r="R23" s="171"/>
      <c r="S23" s="171">
        <f>'Soil Report Y4'!$E$29</f>
        <v>63.887765999999999</v>
      </c>
      <c r="T23" s="174"/>
    </row>
    <row r="24" spans="1:20" s="185" customFormat="1" ht="12.75" x14ac:dyDescent="0.2">
      <c r="A24" s="57"/>
      <c r="B24" s="66">
        <f>'Soil ReportY5'!E35</f>
        <v>5.1100000000000003</v>
      </c>
      <c r="C24" s="66">
        <f>'Soil Report Y4'!E35</f>
        <v>6.52</v>
      </c>
      <c r="D24" s="66">
        <f>'Soil Report  Y3'!E35</f>
        <v>5.88</v>
      </c>
      <c r="E24" s="68">
        <f>'Soil Report  Y2'!E35</f>
        <v>5.2</v>
      </c>
      <c r="F24" s="81">
        <f>'Soil Report Y1'!E35</f>
        <v>5.2</v>
      </c>
      <c r="G24" s="67" t="s">
        <v>74</v>
      </c>
      <c r="H24" s="55"/>
      <c r="I24" s="83" t="s">
        <v>75</v>
      </c>
      <c r="J24" s="135"/>
      <c r="K24" s="135"/>
      <c r="L24" s="171"/>
      <c r="M24" s="94"/>
      <c r="N24" s="171">
        <f>'Soil Report  Y3'!$E$20</f>
        <v>4573.0190400000001</v>
      </c>
      <c r="O24" s="171">
        <f>'Soil Report  Y3'!$E$21</f>
        <v>4000.270822</v>
      </c>
      <c r="P24" s="172">
        <f>'Soil Report  Y3'!$E$22</f>
        <v>-572.74821799999995</v>
      </c>
      <c r="Q24" s="193"/>
      <c r="R24" s="135"/>
      <c r="S24" s="135"/>
      <c r="T24" s="171"/>
    </row>
    <row r="25" spans="1:20" s="185" customFormat="1" ht="12.75" x14ac:dyDescent="0.2">
      <c r="A25" s="57"/>
      <c r="B25" s="66">
        <f>'Soil ReportY5'!E36</f>
        <v>10.65</v>
      </c>
      <c r="C25" s="66">
        <f>'Soil Report Y4'!E36</f>
        <v>31.8</v>
      </c>
      <c r="D25" s="66">
        <f>'Soil Report  Y3'!E36</f>
        <v>22.2</v>
      </c>
      <c r="E25" s="68">
        <f>'Soil Report  Y2'!E36</f>
        <v>13.5</v>
      </c>
      <c r="F25" s="81">
        <f>'Soil Report Y1'!E36</f>
        <v>13.5</v>
      </c>
      <c r="G25" s="67" t="s">
        <v>76</v>
      </c>
      <c r="H25" s="55"/>
      <c r="I25" s="83" t="s">
        <v>77</v>
      </c>
      <c r="J25" s="135"/>
      <c r="K25" s="135"/>
      <c r="L25" s="171"/>
      <c r="M25" s="94"/>
      <c r="N25" s="171">
        <f>'Soil Report  Y3'!$E$23</f>
        <v>484.20201600000001</v>
      </c>
      <c r="O25" s="171">
        <f>'Soil Report  Y3'!$E$24</f>
        <v>351.94313199999999</v>
      </c>
      <c r="P25" s="173">
        <f>'Soil Report  Y3'!$E$25</f>
        <v>-132.25888399999999</v>
      </c>
      <c r="Q25" s="193"/>
      <c r="R25" s="135"/>
      <c r="S25" s="135"/>
      <c r="T25" s="171"/>
    </row>
    <row r="26" spans="1:20" s="185" customFormat="1" ht="12.75" x14ac:dyDescent="0.2">
      <c r="A26" s="60" t="s">
        <v>78</v>
      </c>
      <c r="B26" s="53"/>
      <c r="C26" s="53"/>
      <c r="D26" s="53"/>
      <c r="E26" s="53"/>
      <c r="F26" s="80"/>
      <c r="G26" s="53"/>
      <c r="H26" s="53"/>
      <c r="I26" s="53"/>
      <c r="J26" s="53"/>
      <c r="K26" s="53"/>
      <c r="L26" s="53"/>
      <c r="M26" s="53"/>
      <c r="N26" s="171">
        <f>'Soil Report  Y3'!$E$26</f>
        <v>655.69023000000004</v>
      </c>
      <c r="O26" s="171">
        <f>'Soil Report  Y3'!$E$27</f>
        <v>390.051624</v>
      </c>
      <c r="P26" s="172">
        <f>'Soil Report  Y3'!$E$28</f>
        <v>-265.63860599999998</v>
      </c>
      <c r="Q26" s="193"/>
      <c r="R26" s="193"/>
      <c r="S26" s="194"/>
      <c r="T26" s="192"/>
    </row>
    <row r="27" spans="1:20" s="185" customFormat="1" ht="12.75" x14ac:dyDescent="0.2">
      <c r="A27" s="53"/>
      <c r="B27" s="66" t="str">
        <f>'Soil ReportY5'!E38</f>
        <v/>
      </c>
      <c r="C27" s="66" t="str">
        <f>'Soil Report Y4'!E38</f>
        <v/>
      </c>
      <c r="D27" s="66" t="str">
        <f>'Soil Report  Y3'!E38</f>
        <v/>
      </c>
      <c r="E27" s="68" t="str">
        <f>'Soil Report  Y2'!E38</f>
        <v/>
      </c>
      <c r="F27" s="65" t="str">
        <f>'Soil Report Y1'!E38</f>
        <v/>
      </c>
      <c r="G27" s="107" t="s">
        <v>79</v>
      </c>
      <c r="H27" s="108"/>
      <c r="I27" s="108"/>
      <c r="J27" s="124">
        <v>1.79</v>
      </c>
      <c r="K27" s="108"/>
      <c r="L27" s="125"/>
      <c r="M27" s="113"/>
      <c r="N27" s="171"/>
      <c r="O27" s="171">
        <f>'Soil Report  Y3'!$E$29</f>
        <v>56.041899999999998</v>
      </c>
      <c r="P27" s="174"/>
      <c r="Q27" s="193"/>
      <c r="R27" s="193" t="s">
        <v>127</v>
      </c>
      <c r="S27" s="194"/>
      <c r="T27" s="192"/>
    </row>
    <row r="28" spans="1:20" s="185" customFormat="1" ht="12.75" x14ac:dyDescent="0.2">
      <c r="A28" s="53"/>
      <c r="B28" s="66" t="str">
        <f>'Soil ReportY5'!E39</f>
        <v/>
      </c>
      <c r="C28" s="66" t="str">
        <f>'Soil Report Y4'!E39</f>
        <v/>
      </c>
      <c r="D28" s="66" t="str">
        <f>'Soil Report  Y3'!E39</f>
        <v/>
      </c>
      <c r="E28" s="68" t="str">
        <f>'Soil Report  Y2'!E39</f>
        <v/>
      </c>
      <c r="F28" s="65" t="str">
        <f>'Soil Report Y1'!E39</f>
        <v/>
      </c>
      <c r="G28" s="107" t="s">
        <v>80</v>
      </c>
      <c r="H28" s="108"/>
      <c r="I28" s="108"/>
      <c r="J28" s="124" t="s">
        <v>81</v>
      </c>
      <c r="K28" s="108"/>
      <c r="L28" s="125"/>
      <c r="M28" s="113"/>
      <c r="N28" s="135"/>
      <c r="O28" s="135"/>
      <c r="P28" s="171"/>
      <c r="Q28" s="193"/>
      <c r="R28" s="171">
        <f>'Soil ReportY5'!$E$20</f>
        <v>3483.5645039999999</v>
      </c>
      <c r="S28" s="171">
        <f>'Soil ReportY5'!$E$21</f>
        <v>3512.7062919999998</v>
      </c>
      <c r="T28" s="172" t="str">
        <f>'Soil ReportY5'!$E$22</f>
        <v/>
      </c>
    </row>
    <row r="29" spans="1:20" s="185" customFormat="1" ht="12.75" x14ac:dyDescent="0.2">
      <c r="A29" s="53"/>
      <c r="B29" s="66">
        <f>'Soil ReportY5'!E40</f>
        <v>1.1000000000000001</v>
      </c>
      <c r="C29" s="66">
        <f>'Soil Report Y4'!E40</f>
        <v>0.98</v>
      </c>
      <c r="D29" s="66">
        <f>'Soil Report  Y3'!E40</f>
        <v>1.21</v>
      </c>
      <c r="E29" s="68">
        <f>'Soil Report  Y2'!E40</f>
        <v>1.55</v>
      </c>
      <c r="F29" s="65">
        <f>'Soil Report Y1'!E40</f>
        <v>1.04</v>
      </c>
      <c r="G29" s="107" t="s">
        <v>82</v>
      </c>
      <c r="H29" s="108"/>
      <c r="I29" s="108"/>
      <c r="J29" s="124">
        <v>1.5</v>
      </c>
      <c r="K29" s="108"/>
      <c r="L29" s="108"/>
      <c r="M29" s="113"/>
      <c r="N29" s="135"/>
      <c r="O29" s="135"/>
      <c r="P29" s="171"/>
      <c r="Q29" s="193"/>
      <c r="R29" s="171">
        <f>'Soil ReportY5'!$E$23</f>
        <v>368.75570199999999</v>
      </c>
      <c r="S29" s="171">
        <f>'Soil ReportY5'!$E$24</f>
        <v>356.42648400000002</v>
      </c>
      <c r="T29" s="173">
        <f>'Soil ReportY5'!$E$25</f>
        <v>-12.329218000000001</v>
      </c>
    </row>
    <row r="30" spans="1:20" s="185" customFormat="1" ht="12.75" x14ac:dyDescent="0.2">
      <c r="A30" s="60"/>
      <c r="B30" s="66">
        <f>'Soil ReportY5'!E41</f>
        <v>376.62</v>
      </c>
      <c r="C30" s="66">
        <f>'Soil Report Y4'!E41</f>
        <v>405.91</v>
      </c>
      <c r="D30" s="66">
        <f>'Soil Report  Y3'!E41</f>
        <v>459.34</v>
      </c>
      <c r="E30" s="68">
        <f>'Soil Report  Y2'!E41</f>
        <v>386.67</v>
      </c>
      <c r="F30" s="65">
        <f>'Soil Report Y1'!E41</f>
        <v>411</v>
      </c>
      <c r="G30" s="107" t="s">
        <v>83</v>
      </c>
      <c r="H30" s="108"/>
      <c r="I30" s="108"/>
      <c r="J30" s="124" t="s">
        <v>84</v>
      </c>
      <c r="K30" s="108"/>
      <c r="L30" s="125"/>
      <c r="M30" s="113"/>
      <c r="N30" s="192"/>
      <c r="O30" s="192"/>
      <c r="P30" s="192"/>
      <c r="Q30" s="193"/>
      <c r="R30" s="171">
        <f>'Soil ReportY5'!$E$26</f>
        <v>499.89374800000002</v>
      </c>
      <c r="S30" s="171">
        <f>'Soil ReportY5'!$E$27</f>
        <v>275.72614800000002</v>
      </c>
      <c r="T30" s="172">
        <f>'Soil ReportY5'!$E$28</f>
        <v>-224.16759999999999</v>
      </c>
    </row>
    <row r="31" spans="1:20" s="185" customFormat="1" ht="12.75" x14ac:dyDescent="0.2">
      <c r="A31" s="53"/>
      <c r="B31" s="66">
        <f>'Soil ReportY5'!E42</f>
        <v>48.44</v>
      </c>
      <c r="C31" s="66">
        <f>'Soil Report Y4'!E42</f>
        <v>48.19</v>
      </c>
      <c r="D31" s="66">
        <f>'Soil Report  Y3'!E42</f>
        <v>50.43</v>
      </c>
      <c r="E31" s="68">
        <f>'Soil Report  Y2'!E42</f>
        <v>54.74</v>
      </c>
      <c r="F31" s="65">
        <f>'Soil Report Y1'!E42</f>
        <v>50</v>
      </c>
      <c r="G31" s="107" t="s">
        <v>85</v>
      </c>
      <c r="H31" s="108"/>
      <c r="I31" s="108"/>
      <c r="J31" s="124" t="s">
        <v>86</v>
      </c>
      <c r="K31" s="108"/>
      <c r="L31" s="125"/>
      <c r="M31" s="113"/>
      <c r="N31" s="113"/>
      <c r="O31" s="193"/>
      <c r="P31" s="193"/>
      <c r="Q31" s="193"/>
      <c r="R31" s="171"/>
      <c r="S31" s="171">
        <f>'Soil ReportY5'!$E$29</f>
        <v>76.216983999999997</v>
      </c>
      <c r="T31" s="174"/>
    </row>
    <row r="32" spans="1:20" s="185" customFormat="1" ht="12.75" x14ac:dyDescent="0.2">
      <c r="A32" s="57"/>
      <c r="B32" s="66">
        <v>2.0299999999999998</v>
      </c>
      <c r="C32" s="66">
        <f>'Soil Report Y4'!E43</f>
        <v>2.19</v>
      </c>
      <c r="D32" s="66">
        <f>'Soil Report  Y3'!E43</f>
        <v>1.51</v>
      </c>
      <c r="E32" s="68">
        <f>'Soil Report  Y2'!E43</f>
        <v>0.88</v>
      </c>
      <c r="F32" s="65">
        <f>'Soil Report Y1'!E43</f>
        <v>0.94</v>
      </c>
      <c r="G32" s="107" t="s">
        <v>87</v>
      </c>
      <c r="H32" s="108"/>
      <c r="I32" s="108"/>
      <c r="J32" s="124">
        <v>5</v>
      </c>
      <c r="K32" s="108"/>
      <c r="L32" s="125"/>
      <c r="M32" s="113"/>
      <c r="N32" s="113"/>
      <c r="O32" s="113"/>
      <c r="P32" s="113"/>
      <c r="Q32" s="113"/>
      <c r="R32" s="135"/>
      <c r="S32" s="135"/>
      <c r="T32" s="171"/>
    </row>
    <row r="33" spans="1:20" s="185" customFormat="1" ht="12.75" x14ac:dyDescent="0.2">
      <c r="A33" s="57"/>
      <c r="B33" s="66">
        <f>'Soil ReportY5'!E44</f>
        <v>5.93</v>
      </c>
      <c r="C33" s="68">
        <f>'Soil Report Y4'!E44</f>
        <v>7.56</v>
      </c>
      <c r="D33" s="68">
        <f>'Soil Report  Y3'!E44</f>
        <v>6.09</v>
      </c>
      <c r="E33" s="68">
        <f>'Soil Report  Y2'!E44</f>
        <v>4.16</v>
      </c>
      <c r="F33" s="65">
        <f>'Soil Report Y1'!E44</f>
        <v>4.0999999999999996</v>
      </c>
      <c r="G33" s="107" t="s">
        <v>88</v>
      </c>
      <c r="H33" s="108"/>
      <c r="I33" s="126"/>
      <c r="J33" s="124" t="s">
        <v>89</v>
      </c>
      <c r="K33" s="110"/>
      <c r="L33" s="127"/>
      <c r="M33" s="145"/>
      <c r="N33" s="145"/>
      <c r="O33" s="193"/>
      <c r="P33" s="193"/>
      <c r="Q33" s="193"/>
      <c r="R33" s="135"/>
      <c r="S33" s="135"/>
      <c r="T33" s="171"/>
    </row>
    <row r="34" spans="1:20" s="185" customFormat="1" ht="12.75" x14ac:dyDescent="0.2">
      <c r="A34" s="57"/>
      <c r="B34" s="66"/>
      <c r="C34" s="68">
        <f>'Soil Report Y4'!E37</f>
        <v>0.24</v>
      </c>
      <c r="D34" s="68">
        <f>'Soil Report  Y3'!E37</f>
        <v>0.39</v>
      </c>
      <c r="E34" s="68">
        <f>'Soil Report  Y2'!E37</f>
        <v>0.25</v>
      </c>
      <c r="F34" s="65">
        <f>'Soil Report Y1'!E37</f>
        <v>0.18</v>
      </c>
      <c r="G34" s="107" t="s">
        <v>90</v>
      </c>
      <c r="H34" s="108"/>
      <c r="I34" s="126"/>
      <c r="J34" s="128" t="s">
        <v>91</v>
      </c>
      <c r="K34" s="110"/>
      <c r="L34" s="127"/>
      <c r="M34" s="145"/>
      <c r="N34" s="92"/>
      <c r="O34" s="53"/>
      <c r="P34" s="53"/>
      <c r="Q34" s="53"/>
      <c r="R34" s="53"/>
      <c r="S34" s="184"/>
    </row>
    <row r="35" spans="1:20" s="185" customFormat="1" ht="12.75" x14ac:dyDescent="0.2">
      <c r="A35" s="57"/>
      <c r="B35" s="66" t="str">
        <f>'Soil ReportY5'!E45</f>
        <v/>
      </c>
      <c r="C35" s="68" t="str">
        <f>'Soil Report Y4'!E45</f>
        <v/>
      </c>
      <c r="D35" s="68">
        <f>'Soil Report  Y3'!E45</f>
        <v>1.33</v>
      </c>
      <c r="E35" s="68">
        <f>'Soil Report  Y2'!E45</f>
        <v>1.02</v>
      </c>
      <c r="F35" s="65">
        <f>'Soil Report Y1'!E45</f>
        <v>0.92</v>
      </c>
      <c r="G35" s="107" t="s">
        <v>92</v>
      </c>
      <c r="H35" s="108"/>
      <c r="I35" s="108"/>
      <c r="J35" s="128" t="s">
        <v>91</v>
      </c>
      <c r="K35" s="108"/>
      <c r="L35" s="125"/>
      <c r="M35" s="113"/>
      <c r="N35" s="57"/>
      <c r="O35" s="57"/>
      <c r="P35" s="57"/>
      <c r="Q35" s="57"/>
      <c r="R35" s="57"/>
      <c r="S35" s="190"/>
    </row>
    <row r="36" spans="1:20" s="185" customFormat="1" ht="15" customHeight="1" x14ac:dyDescent="0.2">
      <c r="A36" s="69" t="s">
        <v>128</v>
      </c>
      <c r="B36" s="179"/>
      <c r="C36" s="177"/>
      <c r="D36" s="177"/>
      <c r="E36" s="144"/>
      <c r="F36" s="178"/>
      <c r="G36" s="113"/>
      <c r="H36" s="113"/>
      <c r="I36" s="113"/>
      <c r="J36" s="170"/>
      <c r="K36" s="113"/>
      <c r="L36" s="113"/>
      <c r="M36" s="113"/>
      <c r="N36" s="57"/>
      <c r="O36" s="57"/>
      <c r="P36" s="57"/>
      <c r="Q36" s="57"/>
      <c r="R36" s="57"/>
      <c r="S36" s="190"/>
    </row>
    <row r="37" spans="1:20" s="185" customFormat="1" ht="12.75" x14ac:dyDescent="0.2">
      <c r="A37" s="57"/>
      <c r="B37" s="180"/>
      <c r="C37" s="180">
        <v>43709</v>
      </c>
      <c r="D37" s="180"/>
      <c r="E37" s="180">
        <v>43009</v>
      </c>
      <c r="F37" s="180">
        <v>42552</v>
      </c>
      <c r="G37" s="180"/>
      <c r="H37" s="180"/>
      <c r="I37" s="113"/>
      <c r="J37" s="219"/>
      <c r="K37" s="113"/>
      <c r="L37" s="113"/>
      <c r="M37" s="113"/>
      <c r="N37" s="57"/>
      <c r="O37" s="57"/>
      <c r="P37" s="57"/>
      <c r="Q37" s="57"/>
      <c r="R37" s="57"/>
      <c r="S37" s="190"/>
    </row>
    <row r="38" spans="1:20" s="185" customFormat="1" ht="12.75" x14ac:dyDescent="0.2">
      <c r="A38" s="57"/>
      <c r="B38" s="210"/>
      <c r="C38" s="172">
        <v>1300</v>
      </c>
      <c r="D38" s="172"/>
      <c r="E38" s="218">
        <v>600</v>
      </c>
      <c r="F38" s="212">
        <v>550</v>
      </c>
      <c r="G38" s="211"/>
      <c r="H38" s="212"/>
      <c r="I38" s="113" t="s">
        <v>131</v>
      </c>
      <c r="J38" s="219"/>
      <c r="K38" s="113"/>
      <c r="L38" s="113"/>
      <c r="M38" s="113"/>
      <c r="N38" s="57"/>
      <c r="O38" s="57"/>
      <c r="P38" s="57"/>
      <c r="Q38" s="57"/>
      <c r="R38" s="57"/>
      <c r="S38" s="190"/>
    </row>
    <row r="39" spans="1:20" s="185" customFormat="1" ht="12.75" x14ac:dyDescent="0.2">
      <c r="A39" s="57"/>
      <c r="B39" s="210"/>
      <c r="C39" s="172">
        <v>450</v>
      </c>
      <c r="D39" s="172"/>
      <c r="E39" s="218">
        <v>300</v>
      </c>
      <c r="F39" s="212"/>
      <c r="G39" s="211"/>
      <c r="H39" s="212"/>
      <c r="I39" s="113" t="s">
        <v>132</v>
      </c>
      <c r="J39" s="219"/>
      <c r="K39" s="113"/>
      <c r="L39" s="113"/>
      <c r="M39" s="113"/>
      <c r="N39" s="57"/>
      <c r="O39" s="57"/>
      <c r="P39" s="57"/>
      <c r="Q39" s="57"/>
      <c r="R39" s="57"/>
      <c r="S39" s="190"/>
    </row>
    <row r="40" spans="1:20" s="185" customFormat="1" ht="12.75" x14ac:dyDescent="0.2">
      <c r="A40" s="57"/>
      <c r="B40" s="210"/>
      <c r="C40" s="172"/>
      <c r="D40" s="172"/>
      <c r="E40" s="211"/>
      <c r="F40" s="212">
        <v>600</v>
      </c>
      <c r="G40" s="211"/>
      <c r="H40" s="212"/>
      <c r="I40" s="113" t="s">
        <v>130</v>
      </c>
      <c r="J40" s="219"/>
      <c r="K40" s="113"/>
      <c r="L40" s="113"/>
      <c r="M40" s="113"/>
      <c r="N40" s="57"/>
      <c r="O40" s="57"/>
      <c r="P40" s="57"/>
      <c r="Q40" s="57"/>
      <c r="R40" s="57"/>
      <c r="S40" s="190"/>
    </row>
    <row r="41" spans="1:20" s="185" customFormat="1" ht="6.75" customHeight="1" x14ac:dyDescent="0.2">
      <c r="A41" s="53"/>
      <c r="B41" s="53"/>
      <c r="C41" s="53"/>
      <c r="D41" s="53"/>
      <c r="E41" s="53"/>
      <c r="F41" s="53"/>
      <c r="G41" s="193"/>
      <c r="H41" s="193"/>
      <c r="I41" s="193"/>
      <c r="J41" s="193"/>
      <c r="K41" s="193"/>
      <c r="L41" s="193"/>
      <c r="M41" s="193"/>
      <c r="N41" s="53"/>
      <c r="O41" s="53"/>
      <c r="P41" s="53"/>
      <c r="Q41" s="53"/>
      <c r="R41" s="53" t="s">
        <v>121</v>
      </c>
      <c r="S41" s="184"/>
    </row>
    <row r="42" spans="1:20" s="185" customFormat="1" ht="12.75" x14ac:dyDescent="0.2">
      <c r="A42" s="57"/>
      <c r="B42" s="57"/>
      <c r="C42" s="85"/>
      <c r="D42" s="85"/>
      <c r="E42" s="85"/>
      <c r="F42" s="57"/>
      <c r="G42" s="84" t="s">
        <v>93</v>
      </c>
      <c r="H42" s="58"/>
      <c r="I42" s="58"/>
      <c r="J42" s="105" t="s">
        <v>117</v>
      </c>
      <c r="K42" s="67"/>
      <c r="L42" s="104" t="s">
        <v>118</v>
      </c>
      <c r="M42" s="146"/>
      <c r="N42" s="58"/>
      <c r="O42" s="118"/>
      <c r="P42" s="193"/>
      <c r="Q42" s="193"/>
      <c r="R42" s="119" t="s">
        <v>117</v>
      </c>
      <c r="S42" s="120"/>
      <c r="T42" s="121" t="s">
        <v>118</v>
      </c>
    </row>
    <row r="43" spans="1:20" s="185" customFormat="1" ht="12.75" x14ac:dyDescent="0.2">
      <c r="A43" s="57"/>
      <c r="B43" s="139">
        <v>450</v>
      </c>
      <c r="C43" s="136"/>
      <c r="D43" s="139"/>
      <c r="E43" s="137"/>
      <c r="F43" s="139"/>
      <c r="G43" s="117" t="s">
        <v>158</v>
      </c>
      <c r="H43" s="108"/>
      <c r="I43" s="108"/>
      <c r="J43" s="109">
        <v>0.66</v>
      </c>
      <c r="K43" s="109"/>
      <c r="L43" s="111">
        <f>$N$52*$R$52</f>
        <v>297</v>
      </c>
      <c r="M43" s="147"/>
      <c r="N43" s="136">
        <v>1300</v>
      </c>
      <c r="O43" s="107" t="s">
        <v>94</v>
      </c>
      <c r="P43" s="108"/>
      <c r="Q43" s="108"/>
      <c r="R43" s="106">
        <v>0.14000000000000001</v>
      </c>
      <c r="S43" s="122"/>
      <c r="T43" s="111">
        <f>$N$43*$R$43</f>
        <v>182.00000000000003</v>
      </c>
    </row>
    <row r="44" spans="1:20" s="185" customFormat="1" ht="12.75" x14ac:dyDescent="0.2">
      <c r="A44" s="57"/>
      <c r="B44" s="137">
        <v>150</v>
      </c>
      <c r="C44" s="137"/>
      <c r="D44" s="139"/>
      <c r="E44" s="137"/>
      <c r="F44" s="137"/>
      <c r="G44" s="107" t="s">
        <v>99</v>
      </c>
      <c r="H44" s="108"/>
      <c r="I44" s="108"/>
      <c r="J44" s="106">
        <v>0.60499999999999998</v>
      </c>
      <c r="K44" s="109"/>
      <c r="L44" s="111">
        <f>$N$51*$R$51</f>
        <v>90.75</v>
      </c>
      <c r="M44" s="147"/>
      <c r="N44" s="137">
        <v>450</v>
      </c>
      <c r="O44" s="107" t="s">
        <v>95</v>
      </c>
      <c r="P44" s="108"/>
      <c r="Q44" s="108"/>
      <c r="R44" s="106">
        <v>3.5000000000000003E-2</v>
      </c>
      <c r="S44" s="123"/>
      <c r="T44" s="111">
        <f>$N$44*$R$44</f>
        <v>15.750000000000002</v>
      </c>
    </row>
    <row r="45" spans="1:20" s="185" customFormat="1" ht="12.75" x14ac:dyDescent="0.2">
      <c r="A45" s="53"/>
      <c r="B45" s="137">
        <v>20</v>
      </c>
      <c r="C45" s="137"/>
      <c r="D45" s="137"/>
      <c r="E45" s="137"/>
      <c r="F45" s="137"/>
      <c r="G45" s="107" t="s">
        <v>96</v>
      </c>
      <c r="H45" s="108"/>
      <c r="I45" s="108"/>
      <c r="J45" s="106">
        <v>2</v>
      </c>
      <c r="K45" s="109"/>
      <c r="L45" s="111">
        <f>$N$46*$R$46</f>
        <v>40</v>
      </c>
      <c r="M45" s="147"/>
      <c r="N45" s="137">
        <v>100</v>
      </c>
      <c r="O45" s="107" t="s">
        <v>144</v>
      </c>
      <c r="P45" s="108"/>
      <c r="Q45" s="106"/>
      <c r="R45" s="106">
        <v>0.55500000000000005</v>
      </c>
      <c r="S45" s="109"/>
      <c r="T45" s="111">
        <f>$N$45*$R$45</f>
        <v>55.500000000000007</v>
      </c>
    </row>
    <row r="46" spans="1:20" s="185" customFormat="1" ht="12.75" x14ac:dyDescent="0.2">
      <c r="A46" s="53"/>
      <c r="B46" s="138">
        <v>39</v>
      </c>
      <c r="C46" s="137"/>
      <c r="D46" s="137"/>
      <c r="E46" s="137"/>
      <c r="F46" s="138"/>
      <c r="G46" s="107" t="s">
        <v>98</v>
      </c>
      <c r="H46" s="108"/>
      <c r="I46" s="108"/>
      <c r="J46" s="106">
        <v>2.52</v>
      </c>
      <c r="K46" s="109"/>
      <c r="L46" s="111">
        <f>$N$49*$R$49</f>
        <v>98.28</v>
      </c>
      <c r="M46" s="147"/>
      <c r="N46" s="137">
        <v>20</v>
      </c>
      <c r="O46" s="107" t="s">
        <v>96</v>
      </c>
      <c r="P46" s="108"/>
      <c r="Q46" s="108"/>
      <c r="R46" s="106">
        <v>2</v>
      </c>
      <c r="S46" s="109"/>
      <c r="T46" s="111">
        <f>$N$46*$R$46</f>
        <v>40</v>
      </c>
    </row>
    <row r="47" spans="1:20" s="185" customFormat="1" ht="12.75" x14ac:dyDescent="0.2">
      <c r="A47" s="53"/>
      <c r="B47" s="137">
        <v>20</v>
      </c>
      <c r="C47" s="138"/>
      <c r="D47" s="138"/>
      <c r="E47" s="137"/>
      <c r="F47" s="137"/>
      <c r="G47" s="107" t="s">
        <v>97</v>
      </c>
      <c r="H47" s="108"/>
      <c r="I47" s="108"/>
      <c r="J47" s="106">
        <v>5.73</v>
      </c>
      <c r="K47" s="109"/>
      <c r="L47" s="111">
        <f>$N$48*$R$48</f>
        <v>114.60000000000001</v>
      </c>
      <c r="M47" s="147"/>
      <c r="N47" s="137"/>
      <c r="O47" s="107" t="s">
        <v>113</v>
      </c>
      <c r="P47" s="108"/>
      <c r="Q47" s="108"/>
      <c r="R47" s="106">
        <v>0.48399999999999999</v>
      </c>
      <c r="S47" s="109"/>
      <c r="T47" s="111">
        <f>$N$47*$R$47</f>
        <v>0</v>
      </c>
    </row>
    <row r="48" spans="1:20" s="185" customFormat="1" ht="12.75" x14ac:dyDescent="0.2">
      <c r="A48" s="53"/>
      <c r="B48" s="135">
        <v>100</v>
      </c>
      <c r="C48" s="141"/>
      <c r="D48" s="137"/>
      <c r="E48" s="138"/>
      <c r="F48" s="135"/>
      <c r="G48" s="117" t="s">
        <v>115</v>
      </c>
      <c r="H48" s="108"/>
      <c r="I48" s="108"/>
      <c r="J48" s="106">
        <v>1.73</v>
      </c>
      <c r="K48" s="109"/>
      <c r="L48" s="111">
        <f>$N$54*$R$54</f>
        <v>173</v>
      </c>
      <c r="M48" s="148"/>
      <c r="N48" s="137">
        <v>20</v>
      </c>
      <c r="O48" s="107" t="s">
        <v>97</v>
      </c>
      <c r="P48" s="108"/>
      <c r="Q48" s="108"/>
      <c r="R48" s="106">
        <v>5.73</v>
      </c>
      <c r="S48" s="109"/>
      <c r="T48" s="111">
        <f>$N$48*$R$48</f>
        <v>114.60000000000001</v>
      </c>
    </row>
    <row r="49" spans="1:21" s="185" customFormat="1" ht="12.75" x14ac:dyDescent="0.2">
      <c r="A49" s="53"/>
      <c r="B49" s="137">
        <v>150</v>
      </c>
      <c r="C49" s="137"/>
      <c r="D49" s="141"/>
      <c r="E49" s="137"/>
      <c r="F49" s="137"/>
      <c r="G49" s="107" t="s">
        <v>114</v>
      </c>
      <c r="H49" s="108"/>
      <c r="I49" s="108"/>
      <c r="J49" s="106">
        <v>0.78800000000000003</v>
      </c>
      <c r="K49" s="192"/>
      <c r="L49" s="111">
        <f>$N$50*$R$50</f>
        <v>118.2</v>
      </c>
      <c r="M49" s="148"/>
      <c r="N49" s="138">
        <v>39</v>
      </c>
      <c r="O49" s="107" t="s">
        <v>98</v>
      </c>
      <c r="P49" s="108"/>
      <c r="Q49" s="108"/>
      <c r="R49" s="106">
        <v>2.52</v>
      </c>
      <c r="S49" s="109"/>
      <c r="T49" s="111">
        <f>$N$49*$R$49</f>
        <v>98.28</v>
      </c>
    </row>
    <row r="50" spans="1:21" s="185" customFormat="1" ht="12.75" x14ac:dyDescent="0.2">
      <c r="A50" s="53"/>
      <c r="B50" s="135"/>
      <c r="C50" s="139"/>
      <c r="D50" s="137"/>
      <c r="E50" s="141"/>
      <c r="F50" s="139"/>
      <c r="G50" s="117"/>
      <c r="H50" s="108"/>
      <c r="I50" s="108"/>
      <c r="J50" s="109"/>
      <c r="K50" s="109"/>
      <c r="L50" s="111"/>
      <c r="M50" s="148"/>
      <c r="N50" s="137">
        <v>150</v>
      </c>
      <c r="O50" s="107" t="s">
        <v>114</v>
      </c>
      <c r="P50" s="108"/>
      <c r="Q50" s="108"/>
      <c r="R50" s="106">
        <v>0.78800000000000003</v>
      </c>
      <c r="S50" s="192"/>
      <c r="T50" s="111">
        <f>$N$50*$R$50</f>
        <v>118.2</v>
      </c>
    </row>
    <row r="51" spans="1:21" s="185" customFormat="1" ht="12.75" x14ac:dyDescent="0.2">
      <c r="A51" s="53"/>
      <c r="B51" s="135"/>
      <c r="C51" s="135"/>
      <c r="D51" s="135"/>
      <c r="E51" s="135"/>
      <c r="F51" s="135"/>
      <c r="G51" s="117"/>
      <c r="H51" s="108"/>
      <c r="I51" s="108"/>
      <c r="J51" s="106"/>
      <c r="K51" s="109"/>
      <c r="L51" s="111"/>
      <c r="M51" s="148"/>
      <c r="N51" s="137">
        <v>150</v>
      </c>
      <c r="O51" s="107" t="s">
        <v>99</v>
      </c>
      <c r="P51" s="108"/>
      <c r="Q51" s="108"/>
      <c r="R51" s="106">
        <v>0.60499999999999998</v>
      </c>
      <c r="S51" s="109"/>
      <c r="T51" s="111">
        <f>$N$51*$R$51</f>
        <v>90.75</v>
      </c>
    </row>
    <row r="52" spans="1:21" s="185" customFormat="1" ht="12.75" x14ac:dyDescent="0.2">
      <c r="A52" s="53"/>
      <c r="B52" s="135"/>
      <c r="C52" s="135"/>
      <c r="D52" s="135"/>
      <c r="E52" s="135"/>
      <c r="F52" s="139"/>
      <c r="G52" s="117"/>
      <c r="H52" s="108"/>
      <c r="I52" s="108"/>
      <c r="J52" s="109"/>
      <c r="K52" s="108"/>
      <c r="L52" s="114"/>
      <c r="M52" s="149"/>
      <c r="N52" s="139">
        <v>450</v>
      </c>
      <c r="O52" s="117" t="s">
        <v>158</v>
      </c>
      <c r="P52" s="108"/>
      <c r="Q52" s="108"/>
      <c r="R52" s="109">
        <v>0.66</v>
      </c>
      <c r="S52" s="109"/>
      <c r="T52" s="111">
        <f>$N$52*$R$52</f>
        <v>297</v>
      </c>
    </row>
    <row r="53" spans="1:21" s="185" customFormat="1" ht="12.75" x14ac:dyDescent="0.2">
      <c r="A53" s="53"/>
      <c r="B53" s="135"/>
      <c r="C53" s="135"/>
      <c r="D53" s="135"/>
      <c r="E53" s="135"/>
      <c r="F53" s="135"/>
      <c r="G53" s="117"/>
      <c r="H53" s="108"/>
      <c r="I53" s="108"/>
      <c r="J53" s="115"/>
      <c r="K53" s="113"/>
      <c r="L53" s="116"/>
      <c r="M53" s="149"/>
      <c r="N53" s="135">
        <v>100</v>
      </c>
      <c r="O53" s="107" t="s">
        <v>139</v>
      </c>
      <c r="P53" s="108"/>
      <c r="Q53" s="108"/>
      <c r="R53" s="106">
        <v>0.33500000000000002</v>
      </c>
      <c r="S53" s="109"/>
      <c r="T53" s="111">
        <f>$N$53*$R$53</f>
        <v>33.5</v>
      </c>
    </row>
    <row r="54" spans="1:21" s="185" customFormat="1" ht="12.75" x14ac:dyDescent="0.2">
      <c r="A54" s="53"/>
      <c r="B54" s="135"/>
      <c r="C54" s="135"/>
      <c r="D54" s="135"/>
      <c r="E54" s="135"/>
      <c r="F54" s="135"/>
      <c r="G54" s="117"/>
      <c r="H54" s="108"/>
      <c r="I54" s="108"/>
      <c r="J54" s="109"/>
      <c r="K54" s="108"/>
      <c r="L54" s="112"/>
      <c r="M54" s="148"/>
      <c r="N54" s="135">
        <v>100</v>
      </c>
      <c r="O54" s="117" t="s">
        <v>115</v>
      </c>
      <c r="P54" s="108"/>
      <c r="Q54" s="108"/>
      <c r="R54" s="106">
        <v>1.73</v>
      </c>
      <c r="S54" s="109"/>
      <c r="T54" s="111">
        <f>$N$54*$R$54</f>
        <v>173</v>
      </c>
    </row>
    <row r="55" spans="1:21" s="185" customFormat="1" ht="12.75" x14ac:dyDescent="0.2">
      <c r="A55" s="53"/>
      <c r="B55" s="135"/>
      <c r="C55" s="135"/>
      <c r="D55" s="135"/>
      <c r="E55" s="140"/>
      <c r="F55" s="141"/>
      <c r="G55" s="107"/>
      <c r="H55" s="108"/>
      <c r="I55" s="108"/>
      <c r="J55" s="109"/>
      <c r="K55" s="108"/>
      <c r="L55" s="112"/>
      <c r="M55" s="148"/>
      <c r="N55" s="141">
        <v>1</v>
      </c>
      <c r="O55" s="107" t="s">
        <v>140</v>
      </c>
      <c r="P55" s="108"/>
      <c r="Q55" s="108"/>
      <c r="R55" s="106">
        <v>30</v>
      </c>
      <c r="S55" s="109"/>
      <c r="T55" s="111">
        <f>$N$55*$R$55</f>
        <v>30</v>
      </c>
    </row>
    <row r="56" spans="1:21" s="185" customFormat="1" ht="12.75" x14ac:dyDescent="0.2">
      <c r="A56" s="53"/>
      <c r="B56" s="135"/>
      <c r="C56" s="135"/>
      <c r="D56" s="135"/>
      <c r="E56" s="140"/>
      <c r="F56" s="141"/>
      <c r="G56" s="107"/>
      <c r="H56" s="108"/>
      <c r="I56" s="108"/>
      <c r="J56" s="109"/>
      <c r="K56" s="108"/>
      <c r="L56" s="114"/>
      <c r="M56" s="149"/>
      <c r="N56" s="141"/>
      <c r="O56" s="107" t="s">
        <v>100</v>
      </c>
      <c r="P56" s="108"/>
      <c r="Q56" s="108"/>
      <c r="R56" s="106">
        <v>11</v>
      </c>
      <c r="S56" s="109"/>
      <c r="T56" s="111">
        <f>$N$56*$R$56</f>
        <v>0</v>
      </c>
    </row>
    <row r="57" spans="1:21" s="185" customFormat="1" ht="13.5" thickBot="1" x14ac:dyDescent="0.25">
      <c r="A57" s="53"/>
      <c r="B57" s="85"/>
      <c r="C57" s="85"/>
      <c r="D57" s="85"/>
      <c r="J57" s="102" t="s">
        <v>119</v>
      </c>
      <c r="K57" s="103"/>
      <c r="L57" s="98">
        <f>SUM(L43:L56)</f>
        <v>931.83</v>
      </c>
      <c r="M57" s="75"/>
      <c r="N57" s="57"/>
      <c r="O57" s="195"/>
      <c r="P57" s="53"/>
      <c r="Q57" s="53"/>
      <c r="R57" s="53"/>
      <c r="S57" s="184"/>
    </row>
    <row r="58" spans="1:21" s="185" customFormat="1" ht="13.5" thickTop="1" x14ac:dyDescent="0.2">
      <c r="A58" s="236" t="s">
        <v>120</v>
      </c>
      <c r="B58" s="236"/>
      <c r="C58" s="236"/>
      <c r="D58" s="236"/>
      <c r="E58" s="236"/>
      <c r="F58" s="236"/>
      <c r="G58" s="236"/>
      <c r="H58" s="236"/>
      <c r="I58" s="236"/>
      <c r="J58" s="236"/>
      <c r="K58" s="236"/>
      <c r="L58" s="236"/>
      <c r="M58" s="53"/>
      <c r="N58" s="53" t="s">
        <v>137</v>
      </c>
      <c r="O58" s="53"/>
      <c r="P58" s="53"/>
      <c r="Q58" s="53"/>
      <c r="R58" s="53"/>
      <c r="S58" s="184"/>
      <c r="U58" s="154"/>
    </row>
    <row r="59" spans="1:21" s="185" customFormat="1" ht="12.75" x14ac:dyDescent="0.2">
      <c r="A59" s="53"/>
      <c r="B59" s="153" t="s">
        <v>122</v>
      </c>
      <c r="C59" s="53" t="s">
        <v>137</v>
      </c>
      <c r="D59" s="53"/>
      <c r="E59" s="53"/>
      <c r="F59" s="53"/>
      <c r="G59" s="53"/>
      <c r="H59" s="184"/>
      <c r="J59" s="154"/>
      <c r="K59" s="154"/>
      <c r="L59" s="155"/>
      <c r="M59" s="53"/>
      <c r="N59" s="53"/>
      <c r="O59" s="53"/>
      <c r="P59" s="53"/>
      <c r="Q59" s="53"/>
      <c r="R59" s="53"/>
      <c r="S59" s="184"/>
    </row>
    <row r="60" spans="1:21" s="185" customFormat="1" ht="12.75" x14ac:dyDescent="0.2">
      <c r="A60" s="53"/>
      <c r="B60" s="156"/>
      <c r="C60" s="113" t="s">
        <v>142</v>
      </c>
      <c r="D60" s="113"/>
      <c r="E60" s="157"/>
      <c r="F60" s="158"/>
      <c r="G60" s="158"/>
      <c r="H60" s="159"/>
      <c r="I60" s="159"/>
      <c r="J60" s="160"/>
      <c r="K60" s="160"/>
      <c r="L60" s="161"/>
      <c r="M60" s="53"/>
      <c r="N60" s="53"/>
      <c r="O60" s="53"/>
      <c r="P60" s="53"/>
      <c r="Q60" s="53"/>
      <c r="R60" s="53"/>
      <c r="S60" s="184"/>
    </row>
    <row r="61" spans="1:21" s="185" customFormat="1" ht="12.75" x14ac:dyDescent="0.2">
      <c r="A61" s="53"/>
      <c r="B61" s="156"/>
      <c r="C61" s="113"/>
      <c r="D61" s="113"/>
      <c r="E61" s="157"/>
      <c r="F61" s="158"/>
      <c r="G61" s="158"/>
      <c r="H61" s="159"/>
      <c r="I61" s="159"/>
      <c r="J61" s="160"/>
      <c r="K61" s="160"/>
      <c r="L61" s="161"/>
      <c r="M61" s="53"/>
      <c r="N61" s="53"/>
      <c r="O61" s="53"/>
      <c r="P61" s="53"/>
      <c r="Q61" s="53"/>
      <c r="R61" s="53"/>
      <c r="S61" s="184"/>
    </row>
    <row r="62" spans="1:21" s="185" customFormat="1" ht="12.75" x14ac:dyDescent="0.2">
      <c r="A62" s="53"/>
      <c r="B62" s="162"/>
      <c r="C62" s="163"/>
      <c r="D62" s="163"/>
      <c r="E62" s="164"/>
      <c r="F62" s="165"/>
      <c r="G62" s="165"/>
      <c r="H62" s="166"/>
      <c r="I62" s="166"/>
      <c r="J62" s="167"/>
      <c r="K62" s="167"/>
      <c r="L62" s="168"/>
      <c r="M62" s="53"/>
      <c r="N62" s="53"/>
      <c r="O62" s="53"/>
      <c r="P62" s="53"/>
      <c r="Q62" s="53"/>
      <c r="R62" s="53"/>
      <c r="S62" s="184"/>
    </row>
    <row r="63" spans="1:21" s="185" customFormat="1" ht="12.75" x14ac:dyDescent="0.2">
      <c r="A63" s="53"/>
      <c r="B63" s="57"/>
      <c r="C63" s="57"/>
      <c r="D63" s="57"/>
      <c r="E63" s="69"/>
      <c r="F63" s="150"/>
      <c r="G63" s="150"/>
      <c r="H63" s="151"/>
      <c r="I63" s="151"/>
      <c r="J63" s="152"/>
      <c r="K63" s="152"/>
      <c r="L63" s="57"/>
      <c r="M63" s="53"/>
      <c r="N63" s="53"/>
      <c r="O63" s="53"/>
      <c r="P63" s="53"/>
      <c r="Q63" s="53"/>
      <c r="R63" s="53"/>
      <c r="S63" s="184"/>
    </row>
    <row r="64" spans="1:21" s="185" customFormat="1" ht="12.75" x14ac:dyDescent="0.2">
      <c r="A64" s="53"/>
      <c r="B64" s="57"/>
      <c r="C64" s="57"/>
      <c r="D64" s="57"/>
      <c r="E64" s="60" t="s">
        <v>101</v>
      </c>
      <c r="F64" s="61"/>
      <c r="G64" s="61"/>
      <c r="H64" s="60"/>
      <c r="I64" s="62"/>
      <c r="J64" s="152"/>
      <c r="K64" s="152"/>
      <c r="L64" s="57"/>
      <c r="M64" s="53"/>
      <c r="N64" s="53"/>
      <c r="O64" s="53"/>
      <c r="P64" s="53"/>
      <c r="Q64" s="53"/>
      <c r="R64" s="53"/>
      <c r="S64" s="184"/>
    </row>
    <row r="65" spans="1:19" s="185" customFormat="1" ht="12.75" x14ac:dyDescent="0.2">
      <c r="A65" s="53"/>
      <c r="B65" s="57"/>
      <c r="C65" s="57"/>
      <c r="D65" s="57"/>
      <c r="E65" s="60" t="s">
        <v>102</v>
      </c>
      <c r="F65" s="61"/>
      <c r="G65" s="61"/>
      <c r="H65" s="62"/>
      <c r="I65" s="62"/>
      <c r="J65" s="152"/>
      <c r="K65" s="152"/>
      <c r="L65" s="57"/>
      <c r="M65" s="53"/>
      <c r="N65" s="53"/>
      <c r="O65" s="53"/>
      <c r="P65" s="53"/>
      <c r="Q65" s="53"/>
      <c r="R65" s="53"/>
      <c r="S65" s="184"/>
    </row>
    <row r="66" spans="1:19" s="185" customFormat="1" ht="12.75" x14ac:dyDescent="0.2">
      <c r="A66" s="235" t="s">
        <v>103</v>
      </c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176"/>
      <c r="N66" s="176"/>
      <c r="O66" s="53"/>
      <c r="P66" s="53"/>
      <c r="Q66" s="53"/>
      <c r="R66" s="53"/>
      <c r="S66" s="184"/>
    </row>
    <row r="67" spans="1:19" ht="15.75" x14ac:dyDescent="0.25">
      <c r="M67" s="134"/>
      <c r="N67" s="59"/>
      <c r="O67" s="59"/>
      <c r="P67" s="59"/>
      <c r="Q67" s="59"/>
      <c r="R67" s="59"/>
      <c r="S67" s="101"/>
    </row>
  </sheetData>
  <sheetProtection selectLockedCells="1"/>
  <mergeCells count="2">
    <mergeCell ref="A66:L66"/>
    <mergeCell ref="A58:L58"/>
  </mergeCells>
  <pageMargins left="0.25" right="0.25" top="0.11458333333333333" bottom="0.12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Soil Report Y1</vt:lpstr>
      <vt:lpstr>Soil Report  Y2</vt:lpstr>
      <vt:lpstr>Soil Report  Y3</vt:lpstr>
      <vt:lpstr>Soil Report Y4</vt:lpstr>
      <vt:lpstr>Soil ReportY5</vt:lpstr>
      <vt:lpstr>Soil Report YTD</vt:lpstr>
      <vt:lpstr>Sheet3</vt:lpstr>
      <vt:lpstr>'Soil Report  Y2'!Print_Area</vt:lpstr>
      <vt:lpstr>'Soil Report  Y3'!Print_Area</vt:lpstr>
      <vt:lpstr>'Soil Report Y1'!Print_Area</vt:lpstr>
      <vt:lpstr>'Soil Report Y4'!Print_Area</vt:lpstr>
      <vt:lpstr>'Soil Report YTD'!Print_Area</vt:lpstr>
      <vt:lpstr>'Soil ReportY5'!Print_Area</vt:lpstr>
    </vt:vector>
  </TitlesOfParts>
  <Company>Sibelco Australia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krollo</dc:creator>
  <cp:lastModifiedBy>Bruce</cp:lastModifiedBy>
  <cp:lastPrinted>2017-09-01T05:03:11Z</cp:lastPrinted>
  <dcterms:created xsi:type="dcterms:W3CDTF">2012-07-16T03:32:20Z</dcterms:created>
  <dcterms:modified xsi:type="dcterms:W3CDTF">2020-03-05T19:13:06Z</dcterms:modified>
</cp:coreProperties>
</file>