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76fe118c4d1bc055/"/>
    </mc:Choice>
  </mc:AlternateContent>
  <xr:revisionPtr revIDLastSave="19" documentId="8_{713F0C0C-36A4-418D-BFC6-FF60543FFDF2}" xr6:coauthVersionLast="47" xr6:coauthVersionMax="47" xr10:uidLastSave="{51A2EF62-66E1-453D-9045-1175FB2C290D}"/>
  <bookViews>
    <workbookView xWindow="28680" yWindow="-120" windowWidth="29040" windowHeight="15840" activeTab="5" xr2:uid="{DCB47637-24E1-4F00-AA78-67505C23FAC3}"/>
  </bookViews>
  <sheets>
    <sheet name="Main" sheetId="8" r:id="rId1"/>
    <sheet name="Bet Log" sheetId="2" r:id="rId2"/>
    <sheet name="Deposit" sheetId="10" r:id="rId3"/>
    <sheet name="Pivot Table" sheetId="6" r:id="rId4"/>
    <sheet name="Bookmakers" sheetId="9" r:id="rId5"/>
    <sheet name="REF" sheetId="1" r:id="rId6"/>
    <sheet name="Instructions" sheetId="11" r:id="rId7"/>
  </sheets>
  <definedNames>
    <definedName name="_xlchart.v1.0" hidden="1">'Bet Log'!$D$5:$D$8</definedName>
    <definedName name="_xlchart.v1.1" hidden="1">'Bet Log'!$L$4</definedName>
    <definedName name="_xlchart.v1.2" hidden="1">'Bet Log'!$M$5:$M$8</definedName>
    <definedName name="NativeTimeline_Date">#N/A</definedName>
    <definedName name="Slicer_Bet_Type">#N/A</definedName>
    <definedName name="Slicer_Bookmaker">#N/A</definedName>
    <definedName name="Slicer_Live_or_Pregame">#N/A</definedName>
  </definedNames>
  <calcPr calcId="191029"/>
  <pivotCaches>
    <pivotCache cacheId="4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9" l="1"/>
  <c r="B3" i="9"/>
  <c r="B4" i="9"/>
  <c r="B5" i="9"/>
  <c r="F2" i="10" a="1"/>
  <c r="F2" i="10" s="1"/>
  <c r="F3" i="10" a="1"/>
  <c r="F3" i="10" s="1"/>
  <c r="F4" i="10" a="1"/>
  <c r="F4" i="10" s="1"/>
  <c r="F5" i="10" a="1"/>
  <c r="F5" i="10"/>
  <c r="F6" i="10" a="1"/>
  <c r="F6" i="10" s="1"/>
  <c r="B6" i="9" s="1"/>
  <c r="U5" i="2"/>
  <c r="U6" i="2" s="1"/>
  <c r="I6" i="9"/>
  <c r="H2" i="9"/>
  <c r="H3" i="9"/>
  <c r="H4" i="9"/>
  <c r="H5" i="9"/>
  <c r="H6" i="9"/>
  <c r="E6" i="9"/>
  <c r="D2" i="9"/>
  <c r="D3" i="9"/>
  <c r="D4" i="9"/>
  <c r="D5" i="9"/>
  <c r="D6" i="9"/>
  <c r="C2" i="9"/>
  <c r="C3" i="9"/>
  <c r="C4" i="9"/>
  <c r="C5" i="9"/>
  <c r="C6" i="9"/>
  <c r="W5" i="2"/>
  <c r="I4" i="9"/>
  <c r="Q5" i="2"/>
  <c r="Q6" i="2"/>
  <c r="P5" i="2"/>
  <c r="P6" i="2"/>
  <c r="O5" i="2"/>
  <c r="O6" i="2"/>
  <c r="N5" i="2"/>
  <c r="I5" i="9" s="1"/>
  <c r="N6" i="2"/>
  <c r="S6" i="2" s="1"/>
  <c r="I2" i="9"/>
  <c r="J2" i="9" l="1"/>
  <c r="T6" i="2"/>
  <c r="T5" i="2"/>
  <c r="J5" i="9"/>
  <c r="J4" i="9"/>
  <c r="J6" i="9"/>
  <c r="I3" i="9"/>
  <c r="J3" i="9" s="1"/>
  <c r="Z5" i="2"/>
  <c r="E5" i="8" s="1"/>
  <c r="E4" i="9"/>
  <c r="F4" i="9" s="1"/>
  <c r="F6" i="9"/>
  <c r="G6" i="9"/>
  <c r="L6" i="2"/>
  <c r="J5" i="2" a="1"/>
  <c r="J5" i="2" s="1"/>
  <c r="K5" i="2" s="1"/>
  <c r="L5" i="2" s="1"/>
  <c r="E5" i="9" s="1"/>
  <c r="F5" i="9" s="1"/>
  <c r="J6" i="2" a="1"/>
  <c r="J6" i="2" s="1"/>
  <c r="K6" i="2" s="1"/>
  <c r="G5" i="9" l="1"/>
  <c r="R6" i="2"/>
  <c r="E3" i="9"/>
  <c r="G4" i="9"/>
  <c r="E2" i="9"/>
  <c r="X5" i="2"/>
  <c r="I5" i="8" s="1"/>
  <c r="R5" i="2"/>
  <c r="M5" i="2"/>
  <c r="M6" i="2" s="1"/>
  <c r="Y5" i="2" l="1"/>
  <c r="B5" i="8" s="1"/>
  <c r="F3" i="9"/>
  <c r="G3" i="9"/>
  <c r="F2" i="9"/>
  <c r="G2" i="9"/>
  <c r="M5"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5AD219-3203-46E8-89AD-E55B5DEC91A3}" keepAlive="1" name="Query - Table3" description="Connection to the 'Table3' query in the workbook." type="5" refreshedVersion="0" background="1">
    <dbPr connection="Provider=Microsoft.Mashup.OleDb.1;Data Source=$Workbook$;Location=Table3;Extended Properties=&quot;&quot;" command="SELECT * FROM [Table3]"/>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<sst xmlns="http://schemas.openxmlformats.org/spreadsheetml/2006/main" count="176" uniqueCount="128">
  <si>
    <t>Bet_Type</t>
  </si>
  <si>
    <t>Moneyline</t>
  </si>
  <si>
    <t>Spread</t>
  </si>
  <si>
    <t>Total</t>
  </si>
  <si>
    <t>Prop</t>
  </si>
  <si>
    <t>Future</t>
  </si>
  <si>
    <t>Bet_Category</t>
  </si>
  <si>
    <t>Straight</t>
  </si>
  <si>
    <t>Parlay</t>
  </si>
  <si>
    <t>Teaser</t>
  </si>
  <si>
    <t>Robin</t>
  </si>
  <si>
    <t>League</t>
  </si>
  <si>
    <t>MLB</t>
  </si>
  <si>
    <t>NBA</t>
  </si>
  <si>
    <t>NHL</t>
  </si>
  <si>
    <t>NFL</t>
  </si>
  <si>
    <t>NCAAF</t>
  </si>
  <si>
    <t>Mens Col Basketball</t>
  </si>
  <si>
    <t>Womens Col Basketball</t>
  </si>
  <si>
    <t>Soccer</t>
  </si>
  <si>
    <t>Tennis</t>
  </si>
  <si>
    <t>MMA</t>
  </si>
  <si>
    <t>UFC</t>
  </si>
  <si>
    <t>Golf</t>
  </si>
  <si>
    <t>Boxing</t>
  </si>
  <si>
    <t>Rugby</t>
  </si>
  <si>
    <t>Volleyball</t>
  </si>
  <si>
    <t>Lacross</t>
  </si>
  <si>
    <t>Cycling</t>
  </si>
  <si>
    <t>Hockey</t>
  </si>
  <si>
    <t>Baseball</t>
  </si>
  <si>
    <t>Basketball</t>
  </si>
  <si>
    <t>WNBA</t>
  </si>
  <si>
    <t>Result</t>
  </si>
  <si>
    <t>Win</t>
  </si>
  <si>
    <t>Loss</t>
  </si>
  <si>
    <t>Push</t>
  </si>
  <si>
    <t>Pending</t>
  </si>
  <si>
    <t>Date</t>
  </si>
  <si>
    <t>Bookmaker</t>
  </si>
  <si>
    <t>Sports</t>
  </si>
  <si>
    <t>Selection</t>
  </si>
  <si>
    <t>Bet Type</t>
  </si>
  <si>
    <t>Live or Pregame</t>
  </si>
  <si>
    <t>Odds</t>
  </si>
  <si>
    <t>To Win</t>
  </si>
  <si>
    <t>Potential Return</t>
  </si>
  <si>
    <t>Bookmakers</t>
  </si>
  <si>
    <t>FanDuel</t>
  </si>
  <si>
    <t>DraftKings</t>
  </si>
  <si>
    <t>PointsBet</t>
  </si>
  <si>
    <t>Bet Rivers</t>
  </si>
  <si>
    <t>Half Spread</t>
  </si>
  <si>
    <t>Half Total</t>
  </si>
  <si>
    <t>Half Moneyline</t>
  </si>
  <si>
    <t>Qrt Total</t>
  </si>
  <si>
    <t>Qrt Spread</t>
  </si>
  <si>
    <t>Live</t>
  </si>
  <si>
    <t>Pregame</t>
  </si>
  <si>
    <t>Win_Loss_Push</t>
  </si>
  <si>
    <t>Caesars</t>
  </si>
  <si>
    <t>BetMGM</t>
  </si>
  <si>
    <t>ESPN BET</t>
  </si>
  <si>
    <t>SI Sportsbook</t>
  </si>
  <si>
    <t>Gun Lake</t>
  </si>
  <si>
    <t>Golden Nugget</t>
  </si>
  <si>
    <t>Four Winds</t>
  </si>
  <si>
    <t>bet365</t>
  </si>
  <si>
    <t>Win/Loss/Push/Pending</t>
  </si>
  <si>
    <t>Grand Total</t>
  </si>
  <si>
    <t>Loss Count</t>
  </si>
  <si>
    <t>Win Count</t>
  </si>
  <si>
    <t>Push Count</t>
  </si>
  <si>
    <t>Pending Count</t>
  </si>
  <si>
    <t>ROI</t>
  </si>
  <si>
    <t>Wagers</t>
  </si>
  <si>
    <t>Wagered</t>
  </si>
  <si>
    <t>Net Profit</t>
  </si>
  <si>
    <t>Return</t>
  </si>
  <si>
    <t>Wins</t>
  </si>
  <si>
    <t>Bets</t>
  </si>
  <si>
    <t>Losses</t>
  </si>
  <si>
    <t>Pushed</t>
  </si>
  <si>
    <t>Bets Pending</t>
  </si>
  <si>
    <t>Sport</t>
  </si>
  <si>
    <t>Net</t>
  </si>
  <si>
    <t>Win %</t>
  </si>
  <si>
    <t>Sum of Wagers</t>
  </si>
  <si>
    <t>Sum of Result</t>
  </si>
  <si>
    <t>Win Rate</t>
  </si>
  <si>
    <t>Local</t>
  </si>
  <si>
    <t>Overseas</t>
  </si>
  <si>
    <t>Bovada</t>
  </si>
  <si>
    <t>Bonuses</t>
  </si>
  <si>
    <t>Sportsbook</t>
  </si>
  <si>
    <t>DepositWithdraw</t>
  </si>
  <si>
    <t>Deposit</t>
  </si>
  <si>
    <t>Withdraw</t>
  </si>
  <si>
    <t>BetOnline</t>
  </si>
  <si>
    <t>BetNow</t>
  </si>
  <si>
    <t>Everygame</t>
  </si>
  <si>
    <t>BetUS</t>
  </si>
  <si>
    <t>MyBookie</t>
  </si>
  <si>
    <t>Results</t>
  </si>
  <si>
    <t>Net Bonuses</t>
  </si>
  <si>
    <t>Avaliable Funds</t>
  </si>
  <si>
    <t>Transactions</t>
  </si>
  <si>
    <t>Net Transaction</t>
  </si>
  <si>
    <t>Column1</t>
  </si>
  <si>
    <t>Bet#</t>
  </si>
  <si>
    <t>running win%</t>
  </si>
  <si>
    <t>gold cells are automatically updated</t>
  </si>
  <si>
    <t>you must right click the table and  click refresh to update it</t>
  </si>
  <si>
    <t>gold cells are updated automaticlly</t>
  </si>
  <si>
    <t>Main Tab</t>
  </si>
  <si>
    <t>The main tab should give you a quick insight into how your sports betting has been going it should have all your import metrics like ROI, Win Rate, Net Profit, and Avaliable Funds.  In the chart section you can see across books and sports how you are doing.</t>
  </si>
  <si>
    <t>Bet Log</t>
  </si>
  <si>
    <t>Here you enter in the date, bookmaker, sport, what your betting on, bet type, live bet while the game is going on or pregame a bet before the game, how much your wagering, american odds, and if the bet win, loss, or is pending. The gold areas update themselves</t>
  </si>
  <si>
    <t>This is where you would enter how much you have deposited into your sports betting account.  Also, you'd enter in how much in bonus bets you have received.  This should keep track of how much is available across books</t>
  </si>
  <si>
    <t>Pivot Table</t>
  </si>
  <si>
    <t>This section helps you keep track of numbers across many sports and sportsbooks to show how you've been doing.  There are buttons uptop to help filter the sports books, the betting types, and dates.  You must right click in the table and click refresh to get latest numbers</t>
  </si>
  <si>
    <t xml:space="preserve">All you have to do is type in the bookmaker name if you've deposited to a new bookmaker in the Deposit tab.  </t>
  </si>
  <si>
    <t>Amount</t>
  </si>
  <si>
    <t>Transaction</t>
  </si>
  <si>
    <t>gold cells update themselves, you don't need to enter anything</t>
  </si>
  <si>
    <t>REF</t>
  </si>
  <si>
    <t>These are reference columns for the conditional formating list under various things such as sports, bet types, results, etc.  Need to add a new reference like a new sport, just type right under it to add it to the list</t>
  </si>
  <si>
    <t xml:space="preserve">### 11-29-2023 this is version 1 of this sheet, all future revision notes should go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</si>
</sst>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quot;$&quot;#,##0.00"/>
  </numFmts>
  <fonts count="5" x14ac:knownFonts="1">
    <font>
      <sz val="11"/>
      <color theme="1"/>
      <name val="Calibri"/>
      <family val="2"/>
      <scheme val="minor"/>
    </font>
    <font>
      <sz val="11"/>
      <color theme="1"/>
      <name val="Calibri"/>
      <family val="2"/>
      <scheme val="minor"/>
    </font>
    <font>
      <sz val="28"/>
      <color theme="1"/>
      <name val="Calibri"/>
      <family val="2"/>
      <scheme val="minor"/>
    </font>
    <font>
      <b/>
      <sz val="28"/>
      <color theme="1"/>
      <name val="Calibri"/>
      <family val="2"/>
      <scheme val="minor"/>
    </font>
    <font>
      <sz val="8"/>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59999389629810485"/>
        <bgColor indexed="64"/>
      </patternFill>
    </fill>
  </fills>
  <borders count="6">
    <border>
      <left/>
      <right/>
      <top/>
      <bottom/>
      <diagonal/>
    </border>
    <border>
      <left style="dotted">
        <color auto="1"/>
      </left>
      <right style="dotted">
        <color auto="1"/>
      </right>
      <top style="dotted">
        <color auto="1"/>
      </top>
      <bottom style="dotted">
        <color auto="1"/>
      </bottom>
      <diagonal/>
    </border>
    <border>
      <left/>
      <right/>
      <top style="medium">
        <color auto="1"/>
      </top>
      <bottom/>
      <diagonal/>
    </border>
    <border>
      <left/>
      <right/>
      <top/>
      <bottom style="medium">
        <color auto="1"/>
      </bottom>
      <diagonal/>
    </border>
    <border>
      <left/>
      <right style="dotted">
        <color auto="1"/>
      </right>
      <top/>
      <bottom/>
      <diagonal/>
    </border>
    <border>
      <left/>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14" fontId="0" fillId="0" borderId="0" xfId="0" applyNumberFormat="1"/>
    <xf numFmtId="164" fontId="0" fillId="0" borderId="0" xfId="0" applyNumberFormat="1"/>
    <xf numFmtId="165" fontId="0" fillId="0" borderId="0" xfId="0" applyNumberFormat="1"/>
    <xf numFmtId="0" fontId="3" fillId="0" borderId="0" xfId="0" applyFont="1" applyAlignment="1">
      <alignment horizontal="center"/>
    </xf>
    <xf numFmtId="165" fontId="3" fillId="0" borderId="0" xfId="0" applyNumberFormat="1" applyFont="1" applyAlignment="1">
      <alignment horizontal="center"/>
    </xf>
    <xf numFmtId="0" fontId="0" fillId="0" borderId="1" xfId="0" applyNumberFormat="1" applyFill="1" applyBorder="1"/>
    <xf numFmtId="165" fontId="0" fillId="0" borderId="1" xfId="0" applyNumberFormat="1" applyFill="1" applyBorder="1"/>
    <xf numFmtId="164" fontId="0" fillId="0" borderId="1" xfId="0" applyNumberFormat="1" applyFill="1" applyBorder="1"/>
    <xf numFmtId="0" fontId="0" fillId="0" borderId="1" xfId="0" applyFill="1" applyBorder="1" applyAlignment="1">
      <alignment horizontal="left"/>
    </xf>
    <xf numFmtId="0" fontId="0" fillId="0" borderId="2" xfId="0" applyNumberFormat="1" applyFill="1" applyBorder="1"/>
    <xf numFmtId="165" fontId="0" fillId="0" borderId="2" xfId="0" applyNumberFormat="1" applyFill="1" applyBorder="1"/>
    <xf numFmtId="164" fontId="0" fillId="0" borderId="2" xfId="0" applyNumberFormat="1" applyFill="1" applyBorder="1"/>
    <xf numFmtId="0" fontId="0" fillId="0" borderId="2" xfId="0" applyFill="1" applyBorder="1" applyAlignment="1">
      <alignment horizontal="left"/>
    </xf>
    <xf numFmtId="0" fontId="0" fillId="0" borderId="3" xfId="0" applyFill="1" applyBorder="1"/>
    <xf numFmtId="165" fontId="0" fillId="2" borderId="0" xfId="0" applyNumberFormat="1" applyFill="1"/>
    <xf numFmtId="0" fontId="0" fillId="2" borderId="0" xfId="0" applyFill="1"/>
    <xf numFmtId="164" fontId="0" fillId="2" borderId="0" xfId="0" applyNumberFormat="1" applyFill="1"/>
    <xf numFmtId="0" fontId="0" fillId="2" borderId="0" xfId="0" applyFill="1" applyAlignment="1">
      <alignment horizontal="center"/>
    </xf>
    <xf numFmtId="0" fontId="0" fillId="0" borderId="0" xfId="0" applyFont="1" applyAlignment="1">
      <alignment vertical="top" wrapText="1"/>
    </xf>
    <xf numFmtId="0" fontId="0" fillId="0" borderId="4" xfId="0" applyFont="1" applyBorder="1" applyAlignment="1">
      <alignment vertical="top" wrapText="1"/>
    </xf>
    <xf numFmtId="0" fontId="0" fillId="0" borderId="0" xfId="0" applyAlignment="1">
      <alignment vertical="top" wrapText="1"/>
    </xf>
    <xf numFmtId="0" fontId="0" fillId="2" borderId="0" xfId="0" applyNumberFormat="1" applyFill="1"/>
    <xf numFmtId="0" fontId="0" fillId="3" borderId="0" xfId="0" applyNumberFormat="1" applyFill="1"/>
    <xf numFmtId="0" fontId="0" fillId="4" borderId="0" xfId="0" applyFill="1" applyAlignment="1">
      <alignment horizontal="center" vertical="center"/>
    </xf>
    <xf numFmtId="0" fontId="0" fillId="4" borderId="0" xfId="0" applyFill="1" applyAlignment="1">
      <alignment horizontal="left" vertical="top" wrapText="1"/>
    </xf>
    <xf numFmtId="0" fontId="0" fillId="4" borderId="0" xfId="0" applyFill="1" applyAlignment="1">
      <alignment horizontal="center" vertical="center" wrapText="1"/>
    </xf>
    <xf numFmtId="0" fontId="0" fillId="5" borderId="0" xfId="0" applyFill="1" applyAlignment="1">
      <alignment horizontal="left" vertical="top"/>
    </xf>
    <xf numFmtId="164" fontId="3" fillId="7" borderId="0" xfId="0" applyNumberFormat="1" applyFont="1" applyFill="1" applyAlignment="1">
      <alignment horizontal="center"/>
    </xf>
    <xf numFmtId="0" fontId="0" fillId="7" borderId="0" xfId="0" applyFill="1"/>
    <xf numFmtId="165" fontId="3" fillId="7" borderId="0" xfId="2" applyNumberFormat="1" applyFont="1" applyFill="1" applyAlignment="1">
      <alignment horizontal="center"/>
    </xf>
    <xf numFmtId="165" fontId="3" fillId="7" borderId="0" xfId="1" applyNumberFormat="1" applyFont="1" applyFill="1" applyAlignment="1">
      <alignment horizontal="center"/>
    </xf>
    <xf numFmtId="0" fontId="3" fillId="6" borderId="0" xfId="0" applyFont="1" applyFill="1" applyBorder="1" applyAlignment="1">
      <alignment horizontal="center"/>
    </xf>
    <xf numFmtId="0" fontId="0" fillId="6" borderId="0" xfId="0" applyFill="1" applyBorder="1"/>
    <xf numFmtId="0" fontId="2" fillId="6" borderId="0" xfId="0" applyFont="1" applyFill="1" applyBorder="1" applyAlignment="1">
      <alignment horizontal="center"/>
    </xf>
    <xf numFmtId="0" fontId="0" fillId="6" borderId="0" xfId="0" applyFill="1" applyBorder="1" applyAlignment="1">
      <alignment horizontal="center"/>
    </xf>
    <xf numFmtId="0" fontId="3" fillId="6" borderId="5" xfId="0" applyFont="1" applyFill="1" applyBorder="1" applyAlignment="1">
      <alignment horizontal="center"/>
    </xf>
    <xf numFmtId="0" fontId="0" fillId="6" borderId="5" xfId="0" applyFill="1" applyBorder="1"/>
    <xf numFmtId="0" fontId="2" fillId="6" borderId="5" xfId="0" applyFont="1" applyFill="1" applyBorder="1" applyAlignment="1">
      <alignment horizontal="center"/>
    </xf>
    <xf numFmtId="0" fontId="0" fillId="6" borderId="5" xfId="0" applyFill="1" applyBorder="1" applyAlignment="1">
      <alignment horizontal="center"/>
    </xf>
    <xf numFmtId="0" fontId="0" fillId="2" borderId="0" xfId="0" applyFill="1" applyProtection="1"/>
    <xf numFmtId="165" fontId="0" fillId="2" borderId="0" xfId="0" applyNumberFormat="1" applyFill="1" applyProtection="1"/>
    <xf numFmtId="164" fontId="0" fillId="2" borderId="0" xfId="0" applyNumberFormat="1" applyFill="1" applyProtection="1"/>
    <xf numFmtId="0" fontId="0" fillId="0" borderId="0" xfId="0" applyProtection="1">
      <protection locked="0"/>
    </xf>
    <xf numFmtId="14" fontId="0" fillId="0" borderId="0" xfId="0" applyNumberFormat="1" applyProtection="1">
      <protection locked="0"/>
    </xf>
    <xf numFmtId="165" fontId="0" fillId="0" borderId="0" xfId="0" applyNumberFormat="1" applyProtection="1">
      <protection locked="0"/>
    </xf>
  </cellXfs>
  <cellStyles count="3">
    <cellStyle name="Currency" xfId="1" builtinId="4"/>
    <cellStyle name="Normal" xfId="0" builtinId="0"/>
    <cellStyle name="Percent" xfId="2" builtinId="5"/>
  </cellStyles>
  <dxfs count="69">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164" formatCode="0.0%"/>
      <fill>
        <patternFill patternType="solid">
          <fgColor indexed="64"/>
          <bgColor theme="7"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7" tint="0.79998168889431442"/>
        </patternFill>
      </fill>
    </dxf>
    <dxf>
      <numFmt numFmtId="164" formatCode="0.0%"/>
      <fill>
        <patternFill patternType="solid">
          <fgColor indexed="64"/>
          <bgColor theme="7" tint="0.79998168889431442"/>
        </patternFill>
      </fill>
    </dxf>
    <dxf>
      <numFmt numFmtId="165" formatCode="&quot;$&quot;#,##0.00"/>
      <fill>
        <patternFill patternType="solid">
          <fgColor indexed="64"/>
          <bgColor theme="7" tint="0.79998168889431442"/>
        </patternFill>
      </fill>
    </dxf>
    <dxf>
      <numFmt numFmtId="165" formatCode="&quot;$&quot;#,##0.00"/>
      <fill>
        <patternFill patternType="solid">
          <fgColor indexed="64"/>
          <bgColor theme="7" tint="0.79998168889431442"/>
        </patternFill>
      </fill>
    </dxf>
    <dxf>
      <numFmt numFmtId="165" formatCode="&quot;$&quot;#,##0.00"/>
      <fill>
        <patternFill patternType="solid">
          <fgColor indexed="64"/>
          <bgColor theme="7" tint="0.79998168889431442"/>
        </patternFill>
      </fill>
    </dxf>
    <dxf>
      <numFmt numFmtId="165" formatCode="&quot;$&quot;#,##0.00"/>
      <fill>
        <patternFill patternType="solid">
          <fgColor indexed="64"/>
          <bgColor theme="7" tint="0.79998168889431442"/>
        </patternFill>
      </fill>
    </dxf>
    <dxf>
      <numFmt numFmtId="165" formatCode="&quot;$&quot;#,##0.00"/>
      <fill>
        <patternFill patternType="solid">
          <fgColor indexed="64"/>
          <bgColor theme="7" tint="0.79998168889431442"/>
        </patternFill>
      </fill>
    </dxf>
    <dxf>
      <protection locked="0" hidden="0"/>
    </dxf>
    <dxf>
      <numFmt numFmtId="0" formatCode="General"/>
      <fill>
        <patternFill patternType="solid">
          <fgColor indexed="64"/>
          <bgColor theme="7" tint="0.79998168889431442"/>
        </patternFill>
      </fill>
    </dxf>
    <dxf>
      <numFmt numFmtId="164" formatCode="0.0%"/>
      <fill>
        <patternFill patternType="solid">
          <fgColor indexed="64"/>
          <bgColor theme="7" tint="0.79998168889431442"/>
        </patternFill>
      </fill>
    </dxf>
    <dxf>
      <numFmt numFmtId="0" formatCode="General"/>
      <fill>
        <patternFill patternType="solid">
          <fgColor indexed="64"/>
          <bgColor theme="7" tint="0.79998168889431442"/>
        </patternFill>
      </fill>
    </dxf>
    <dxf>
      <numFmt numFmtId="164" formatCode="0.0%"/>
      <fill>
        <patternFill patternType="solid">
          <fgColor indexed="64"/>
          <bgColor theme="7"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7" tint="0.79998168889431442"/>
        </patternFill>
      </fill>
    </dxf>
    <dxf>
      <numFmt numFmtId="0" formatCode="General"/>
      <fill>
        <patternFill patternType="solid">
          <fgColor indexed="64"/>
          <bgColor theme="7" tint="0.79998168889431442"/>
        </patternFill>
      </fill>
    </dxf>
    <dxf>
      <numFmt numFmtId="165" formatCode="&quot;$&quot;#,##0.00"/>
      <fill>
        <patternFill patternType="solid">
          <fgColor indexed="64"/>
          <bgColor theme="7" tint="0.79998168889431442"/>
        </patternFill>
      </fill>
    </dxf>
    <dxf>
      <numFmt numFmtId="165" formatCode="&quot;$&quot;#,##0.00"/>
      <fill>
        <patternFill patternType="solid">
          <fgColor indexed="64"/>
          <bgColor theme="7" tint="0.79998168889431442"/>
        </patternFill>
      </fill>
    </dxf>
    <dxf>
      <numFmt numFmtId="165" formatCode="&quot;$&quot;#,##0.00"/>
      <fill>
        <patternFill patternType="solid">
          <fgColor indexed="64"/>
          <bgColor theme="7" tint="0.79998168889431442"/>
        </patternFill>
      </fill>
    </dxf>
    <dxf>
      <numFmt numFmtId="165" formatCode="&quot;$&quot;#,##0.00"/>
      <fill>
        <patternFill patternType="solid">
          <fgColor indexed="64"/>
          <bgColor theme="7" tint="0.79998168889431442"/>
        </patternFill>
      </fill>
    </dxf>
    <dxf>
      <protection locked="0" hidden="0"/>
    </dxf>
    <dxf>
      <protection locked="0" hidden="0"/>
    </dxf>
    <dxf>
      <numFmt numFmtId="165" formatCode="&quot;$&quot;#,##0.00"/>
      <protection locked="0" hidden="0"/>
    </dxf>
    <dxf>
      <protection locked="0" hidden="0"/>
    </dxf>
    <dxf>
      <protection locked="0" hidden="0"/>
    </dxf>
    <dxf>
      <protection locked="0" hidden="0"/>
    </dxf>
    <dxf>
      <protection locked="0" hidden="0"/>
    </dxf>
    <dxf>
      <protection locked="0" hidden="0"/>
    </dxf>
    <dxf>
      <numFmt numFmtId="19" formatCode="m/d/yyyy"/>
      <protection locked="0" hidden="0"/>
    </dxf>
    <dxf>
      <protection locked="0" hidden="0"/>
    </dxf>
    <dxf>
      <protection locked="0" hidden="0"/>
    </dxf>
    <dxf>
      <protection locked="0" hidden="0"/>
    </dxf>
    <dxf>
      <protection locked="0" hidden="0"/>
    </dxf>
    <dxf>
      <protection locked="0" hidden="0"/>
    </dxf>
    <dxf>
      <numFmt numFmtId="0" formatCode="General"/>
      <fill>
        <patternFill patternType="solid">
          <fgColor indexed="64"/>
          <bgColor theme="7" tint="0.79998168889431442"/>
        </patternFill>
      </fill>
      <protection locked="1" hidden="0"/>
    </dxf>
    <dxf>
      <border>
        <bottom style="medium">
          <color auto="1"/>
        </bottom>
      </border>
    </dxf>
    <dxf>
      <border>
        <bottom style="medium">
          <color auto="1"/>
        </bottom>
      </border>
    </dxf>
    <dxf>
      <border>
        <top style="medium">
          <color auto="1"/>
        </top>
      </border>
    </dxf>
    <dxf>
      <border>
        <top style="medium">
          <color auto="1"/>
        </top>
      </border>
    </dxf>
    <dxf>
      <border>
        <left style="dotted">
          <color auto="1"/>
        </left>
        <right style="dotted">
          <color auto="1"/>
        </right>
        <top style="dotted">
          <color auto="1"/>
        </top>
        <bottom style="dotted">
          <color auto="1"/>
        </bottom>
        <vertical style="dotted">
          <color auto="1"/>
        </vertical>
        <horizontal style="dotted">
          <color auto="1"/>
        </horizontal>
      </border>
    </dxf>
    <dxf>
      <border>
        <left style="dotted">
          <color auto="1"/>
        </left>
        <right style="dotted">
          <color auto="1"/>
        </right>
        <top style="dotted">
          <color auto="1"/>
        </top>
        <bottom style="dotted">
          <color auto="1"/>
        </bottom>
        <vertical style="dotted">
          <color auto="1"/>
        </vertical>
        <horizontal style="dotted">
          <color auto="1"/>
        </horizontal>
      </border>
    </dxf>
    <dxf>
      <numFmt numFmtId="164" formatCode="0.0%"/>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numFmt numFmtId="165" formatCode="&quot;$&quot;#,##0.00"/>
    </dxf>
    <dxf>
      <numFmt numFmtId="165" formatCode="&quot;$&quot;#,##0.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Results and Avaliable Funds</a:t>
            </a:r>
            <a:r>
              <a:rPr lang="en-US" baseline="0"/>
              <a:t> Across Books</a:t>
            </a:r>
          </a:p>
        </c:rich>
      </c:tx>
      <c:layout>
        <c:manualLayout>
          <c:xMode val="edge"/>
          <c:yMode val="edge"/>
          <c:x val="0.24675023481596572"/>
          <c:y val="1.941758360118591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5509883951730703E-2"/>
          <c:y val="0.10304068522483942"/>
          <c:w val="0.85738673970101564"/>
          <c:h val="0.79738724308283737"/>
        </c:manualLayout>
      </c:layout>
      <c:barChart>
        <c:barDir val="col"/>
        <c:grouping val="clustered"/>
        <c:varyColors val="0"/>
        <c:ser>
          <c:idx val="1"/>
          <c:order val="1"/>
          <c:tx>
            <c:strRef>
              <c:f>Bookmakers!$C$1</c:f>
              <c:strCache>
                <c:ptCount val="1"/>
                <c:pt idx="0">
                  <c:v>Net Bonuses</c:v>
                </c:pt>
              </c:strCache>
            </c:strRef>
          </c:tx>
          <c:spPr>
            <a:solidFill>
              <a:schemeClr val="accent2"/>
            </a:solidFill>
            <a:ln>
              <a:noFill/>
            </a:ln>
            <a:effectLst/>
          </c:spPr>
          <c:invertIfNegative val="0"/>
          <c:cat>
            <c:strRef>
              <c:f>Bookmakers!$A$2:$A$6</c:f>
              <c:strCache>
                <c:ptCount val="5"/>
                <c:pt idx="0">
                  <c:v>FanDuel</c:v>
                </c:pt>
                <c:pt idx="1">
                  <c:v>DraftKings</c:v>
                </c:pt>
                <c:pt idx="2">
                  <c:v>PointsBet</c:v>
                </c:pt>
                <c:pt idx="3">
                  <c:v>Bet Rivers</c:v>
                </c:pt>
                <c:pt idx="4">
                  <c:v>Caesars</c:v>
                </c:pt>
              </c:strCache>
            </c:strRef>
          </c:cat>
          <c:val>
            <c:numRef>
              <c:f>Bookmakers!$C$2:$C$6</c:f>
              <c:numCache>
                <c:formatCode>"$"#,##0.00</c:formatCode>
                <c:ptCount val="5"/>
                <c:pt idx="0">
                  <c:v>0</c:v>
                </c:pt>
                <c:pt idx="1">
                  <c:v>0</c:v>
                </c:pt>
                <c:pt idx="2">
                  <c:v>0</c:v>
                </c:pt>
                <c:pt idx="3">
                  <c:v>0</c:v>
                </c:pt>
                <c:pt idx="4">
                  <c:v>0</c:v>
                </c:pt>
              </c:numCache>
            </c:numRef>
          </c:val>
          <c:extLst>
            <c:ext xmlns:c16="http://schemas.microsoft.com/office/drawing/2014/chart" uri="{C3380CC4-5D6E-409C-BE32-E72D297353CC}">
              <c16:uniqueId val="{00000001-98D9-43F9-9A95-25E4B9F8C93C}"/>
            </c:ext>
          </c:extLst>
        </c:ser>
        <c:ser>
          <c:idx val="2"/>
          <c:order val="2"/>
          <c:tx>
            <c:strRef>
              <c:f>Bookmakers!$D$1</c:f>
              <c:strCache>
                <c:ptCount val="1"/>
                <c:pt idx="0">
                  <c:v>Wagered</c:v>
                </c:pt>
              </c:strCache>
            </c:strRef>
          </c:tx>
          <c:spPr>
            <a:solidFill>
              <a:schemeClr val="accent3"/>
            </a:solidFill>
            <a:ln>
              <a:noFill/>
            </a:ln>
            <a:effectLst/>
          </c:spPr>
          <c:invertIfNegative val="0"/>
          <c:cat>
            <c:strRef>
              <c:f>Bookmakers!$A$2:$A$6</c:f>
              <c:strCache>
                <c:ptCount val="5"/>
                <c:pt idx="0">
                  <c:v>FanDuel</c:v>
                </c:pt>
                <c:pt idx="1">
                  <c:v>DraftKings</c:v>
                </c:pt>
                <c:pt idx="2">
                  <c:v>PointsBet</c:v>
                </c:pt>
                <c:pt idx="3">
                  <c:v>Bet Rivers</c:v>
                </c:pt>
                <c:pt idx="4">
                  <c:v>Caesars</c:v>
                </c:pt>
              </c:strCache>
            </c:strRef>
          </c:cat>
          <c:val>
            <c:numRef>
              <c:f>Bookmakers!$D$2:$D$6</c:f>
              <c:numCache>
                <c:formatCode>"$"#,##0.00</c:formatCode>
                <c:ptCount val="5"/>
                <c:pt idx="0">
                  <c:v>0</c:v>
                </c:pt>
                <c:pt idx="1">
                  <c:v>11</c:v>
                </c:pt>
                <c:pt idx="2">
                  <c:v>0</c:v>
                </c:pt>
                <c:pt idx="3">
                  <c:v>23</c:v>
                </c:pt>
                <c:pt idx="4">
                  <c:v>0</c:v>
                </c:pt>
              </c:numCache>
            </c:numRef>
          </c:val>
          <c:extLst>
            <c:ext xmlns:c16="http://schemas.microsoft.com/office/drawing/2014/chart" uri="{C3380CC4-5D6E-409C-BE32-E72D297353CC}">
              <c16:uniqueId val="{00000002-98D9-43F9-9A95-25E4B9F8C93C}"/>
            </c:ext>
          </c:extLst>
        </c:ser>
        <c:ser>
          <c:idx val="3"/>
          <c:order val="3"/>
          <c:tx>
            <c:strRef>
              <c:f>Bookmakers!$E$1</c:f>
              <c:strCache>
                <c:ptCount val="1"/>
                <c:pt idx="0">
                  <c:v>Results</c:v>
                </c:pt>
              </c:strCache>
            </c:strRef>
          </c:tx>
          <c:spPr>
            <a:solidFill>
              <a:schemeClr val="accent4"/>
            </a:solidFill>
            <a:ln>
              <a:noFill/>
            </a:ln>
            <a:effectLst/>
          </c:spPr>
          <c:invertIfNegative val="0"/>
          <c:cat>
            <c:strRef>
              <c:f>Bookmakers!$A$2:$A$6</c:f>
              <c:strCache>
                <c:ptCount val="5"/>
                <c:pt idx="0">
                  <c:v>FanDuel</c:v>
                </c:pt>
                <c:pt idx="1">
                  <c:v>DraftKings</c:v>
                </c:pt>
                <c:pt idx="2">
                  <c:v>PointsBet</c:v>
                </c:pt>
                <c:pt idx="3">
                  <c:v>Bet Rivers</c:v>
                </c:pt>
                <c:pt idx="4">
                  <c:v>Caesars</c:v>
                </c:pt>
              </c:strCache>
            </c:strRef>
          </c:cat>
          <c:val>
            <c:numRef>
              <c:f>Bookmakers!$E$2:$E$6</c:f>
              <c:numCache>
                <c:formatCode>"$"#,##0.00</c:formatCode>
                <c:ptCount val="5"/>
                <c:pt idx="0">
                  <c:v>0</c:v>
                </c:pt>
                <c:pt idx="1">
                  <c:v>-11</c:v>
                </c:pt>
                <c:pt idx="2">
                  <c:v>0</c:v>
                </c:pt>
                <c:pt idx="3">
                  <c:v>10</c:v>
                </c:pt>
                <c:pt idx="4">
                  <c:v>0</c:v>
                </c:pt>
              </c:numCache>
            </c:numRef>
          </c:val>
          <c:extLst>
            <c:ext xmlns:c16="http://schemas.microsoft.com/office/drawing/2014/chart" uri="{C3380CC4-5D6E-409C-BE32-E72D297353CC}">
              <c16:uniqueId val="{00000003-98D9-43F9-9A95-25E4B9F8C93C}"/>
            </c:ext>
          </c:extLst>
        </c:ser>
        <c:ser>
          <c:idx val="4"/>
          <c:order val="4"/>
          <c:tx>
            <c:strRef>
              <c:f>Bookmakers!$F$1</c:f>
              <c:strCache>
                <c:ptCount val="1"/>
                <c:pt idx="0">
                  <c:v>Avaliable Funds</c:v>
                </c:pt>
              </c:strCache>
            </c:strRef>
          </c:tx>
          <c:spPr>
            <a:solidFill>
              <a:schemeClr val="accent5"/>
            </a:solidFill>
            <a:ln>
              <a:noFill/>
            </a:ln>
            <a:effectLst/>
          </c:spPr>
          <c:invertIfNegative val="0"/>
          <c:cat>
            <c:strRef>
              <c:f>Bookmakers!$A$2:$A$6</c:f>
              <c:strCache>
                <c:ptCount val="5"/>
                <c:pt idx="0">
                  <c:v>FanDuel</c:v>
                </c:pt>
                <c:pt idx="1">
                  <c:v>DraftKings</c:v>
                </c:pt>
                <c:pt idx="2">
                  <c:v>PointsBet</c:v>
                </c:pt>
                <c:pt idx="3">
                  <c:v>Bet Rivers</c:v>
                </c:pt>
                <c:pt idx="4">
                  <c:v>Caesars</c:v>
                </c:pt>
              </c:strCache>
            </c:strRef>
          </c:cat>
          <c:val>
            <c:numRef>
              <c:f>Bookmakers!$F$2:$F$6</c:f>
              <c:numCache>
                <c:formatCode>"$"#,##0.00</c:formatCode>
                <c:ptCount val="5"/>
                <c:pt idx="0">
                  <c:v>100</c:v>
                </c:pt>
                <c:pt idx="1">
                  <c:v>89</c:v>
                </c:pt>
                <c:pt idx="2">
                  <c:v>100</c:v>
                </c:pt>
                <c:pt idx="3">
                  <c:v>110</c:v>
                </c:pt>
                <c:pt idx="4">
                  <c:v>100</c:v>
                </c:pt>
              </c:numCache>
            </c:numRef>
          </c:val>
          <c:extLst>
            <c:ext xmlns:c16="http://schemas.microsoft.com/office/drawing/2014/chart" uri="{C3380CC4-5D6E-409C-BE32-E72D297353CC}">
              <c16:uniqueId val="{00000004-98D9-43F9-9A95-25E4B9F8C93C}"/>
            </c:ext>
          </c:extLst>
        </c:ser>
        <c:dLbls>
          <c:showLegendKey val="0"/>
          <c:showVal val="0"/>
          <c:showCatName val="0"/>
          <c:showSerName val="0"/>
          <c:showPercent val="0"/>
          <c:showBubbleSize val="0"/>
        </c:dLbls>
        <c:gapWidth val="219"/>
        <c:overlap val="-27"/>
        <c:axId val="900114399"/>
        <c:axId val="221257807"/>
        <c:extLst>
          <c:ext xmlns:c15="http://schemas.microsoft.com/office/drawing/2012/chart" uri="{02D57815-91ED-43cb-92C2-25804820EDAC}">
            <c15:filteredBarSeries>
              <c15:ser>
                <c:idx val="0"/>
                <c:order val="0"/>
                <c:tx>
                  <c:strRef>
                    <c:extLst>
                      <c:ext uri="{02D57815-91ED-43cb-92C2-25804820EDAC}">
                        <c15:formulaRef>
                          <c15:sqref>Bookmakers!$B$1</c15:sqref>
                        </c15:formulaRef>
                      </c:ext>
                    </c:extLst>
                    <c:strCache>
                      <c:ptCount val="1"/>
                      <c:pt idx="0">
                        <c:v>Net Transaction</c:v>
                      </c:pt>
                    </c:strCache>
                  </c:strRef>
                </c:tx>
                <c:spPr>
                  <a:solidFill>
                    <a:schemeClr val="accent1"/>
                  </a:solidFill>
                  <a:ln>
                    <a:noFill/>
                  </a:ln>
                  <a:effectLst/>
                </c:spPr>
                <c:invertIfNegative val="0"/>
                <c:cat>
                  <c:strRef>
                    <c:extLst>
                      <c:ext uri="{02D57815-91ED-43cb-92C2-25804820EDAC}">
                        <c15:formulaRef>
                          <c15:sqref>Bookmakers!$A$2:$A$6</c15:sqref>
                        </c15:formulaRef>
                      </c:ext>
                    </c:extLst>
                    <c:strCache>
                      <c:ptCount val="5"/>
                      <c:pt idx="0">
                        <c:v>FanDuel</c:v>
                      </c:pt>
                      <c:pt idx="1">
                        <c:v>DraftKings</c:v>
                      </c:pt>
                      <c:pt idx="2">
                        <c:v>PointsBet</c:v>
                      </c:pt>
                      <c:pt idx="3">
                        <c:v>Bet Rivers</c:v>
                      </c:pt>
                      <c:pt idx="4">
                        <c:v>Caesars</c:v>
                      </c:pt>
                    </c:strCache>
                  </c:strRef>
                </c:cat>
                <c:val>
                  <c:numRef>
                    <c:extLst>
                      <c:ext uri="{02D57815-91ED-43cb-92C2-25804820EDAC}">
                        <c15:formulaRef>
                          <c15:sqref>Bookmakers!$B$2:$B$6</c15:sqref>
                        </c15:formulaRef>
                      </c:ext>
                    </c:extLst>
                    <c:numCache>
                      <c:formatCode>"$"#,##0.00</c:formatCode>
                      <c:ptCount val="5"/>
                      <c:pt idx="0">
                        <c:v>100</c:v>
                      </c:pt>
                      <c:pt idx="1">
                        <c:v>100</c:v>
                      </c:pt>
                      <c:pt idx="2">
                        <c:v>100</c:v>
                      </c:pt>
                      <c:pt idx="3">
                        <c:v>100</c:v>
                      </c:pt>
                      <c:pt idx="4">
                        <c:v>100</c:v>
                      </c:pt>
                    </c:numCache>
                  </c:numRef>
                </c:val>
                <c:extLst>
                  <c:ext xmlns:c16="http://schemas.microsoft.com/office/drawing/2014/chart" uri="{C3380CC4-5D6E-409C-BE32-E72D297353CC}">
                    <c16:uniqueId val="{00000000-98D9-43F9-9A95-25E4B9F8C93C}"/>
                  </c:ext>
                </c:extLst>
              </c15:ser>
            </c15:filteredBarSeries>
          </c:ext>
        </c:extLst>
      </c:barChart>
      <c:lineChart>
        <c:grouping val="standard"/>
        <c:varyColors val="0"/>
        <c:dLbls>
          <c:showLegendKey val="0"/>
          <c:showVal val="0"/>
          <c:showCatName val="0"/>
          <c:showSerName val="0"/>
          <c:showPercent val="0"/>
          <c:showBubbleSize val="0"/>
        </c:dLbls>
        <c:marker val="1"/>
        <c:smooth val="0"/>
        <c:axId val="900115359"/>
        <c:axId val="221255823"/>
        <c:extLst>
          <c:ext xmlns:c15="http://schemas.microsoft.com/office/drawing/2012/chart" uri="{02D57815-91ED-43cb-92C2-25804820EDAC}">
            <c15:filteredLineSeries>
              <c15:ser>
                <c:idx val="5"/>
                <c:order val="5"/>
                <c:tx>
                  <c:strRef>
                    <c:extLst>
                      <c:ext uri="{02D57815-91ED-43cb-92C2-25804820EDAC}">
                        <c15:formulaRef>
                          <c15:sqref>Bookmakers!$G$1</c15:sqref>
                        </c15:formulaRef>
                      </c:ext>
                    </c:extLst>
                    <c:strCache>
                      <c:ptCount val="1"/>
                      <c:pt idx="0">
                        <c:v>ROI</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Bookmakers!$A$2:$A$6</c15:sqref>
                        </c15:formulaRef>
                      </c:ext>
                    </c:extLst>
                    <c:strCache>
                      <c:ptCount val="5"/>
                      <c:pt idx="0">
                        <c:v>FanDuel</c:v>
                      </c:pt>
                      <c:pt idx="1">
                        <c:v>DraftKings</c:v>
                      </c:pt>
                      <c:pt idx="2">
                        <c:v>PointsBet</c:v>
                      </c:pt>
                      <c:pt idx="3">
                        <c:v>Bet Rivers</c:v>
                      </c:pt>
                      <c:pt idx="4">
                        <c:v>Caesars</c:v>
                      </c:pt>
                    </c:strCache>
                  </c:strRef>
                </c:cat>
                <c:val>
                  <c:numRef>
                    <c:extLst>
                      <c:ext uri="{02D57815-91ED-43cb-92C2-25804820EDAC}">
                        <c15:formulaRef>
                          <c15:sqref>Bookmakers!$G$2:$G$6</c15:sqref>
                        </c15:formulaRef>
                      </c:ext>
                    </c:extLst>
                    <c:numCache>
                      <c:formatCode>0.0%</c:formatCode>
                      <c:ptCount val="5"/>
                      <c:pt idx="0">
                        <c:v>0</c:v>
                      </c:pt>
                      <c:pt idx="1">
                        <c:v>-1</c:v>
                      </c:pt>
                      <c:pt idx="2">
                        <c:v>0</c:v>
                      </c:pt>
                      <c:pt idx="3">
                        <c:v>0.43478260869565216</c:v>
                      </c:pt>
                      <c:pt idx="4">
                        <c:v>0</c:v>
                      </c:pt>
                    </c:numCache>
                  </c:numRef>
                </c:val>
                <c:smooth val="0"/>
                <c:extLst>
                  <c:ext xmlns:c16="http://schemas.microsoft.com/office/drawing/2014/chart" uri="{C3380CC4-5D6E-409C-BE32-E72D297353CC}">
                    <c16:uniqueId val="{00000005-98D9-43F9-9A95-25E4B9F8C93C}"/>
                  </c:ext>
                </c:extLst>
              </c15:ser>
            </c15:filteredLineSeries>
            <c15:filteredLineSeries>
              <c15:ser>
                <c:idx val="6"/>
                <c:order val="6"/>
                <c:tx>
                  <c:strRef>
                    <c:extLst>
                      <c:ext xmlns:c15="http://schemas.microsoft.com/office/drawing/2012/chart" uri="{02D57815-91ED-43cb-92C2-25804820EDAC}">
                        <c15:formulaRef>
                          <c15:sqref>Bookmakers!$H$1</c15:sqref>
                        </c15:formulaRef>
                      </c:ext>
                    </c:extLst>
                    <c:strCache>
                      <c:ptCount val="1"/>
                      <c:pt idx="0">
                        <c:v>Bets</c:v>
                      </c:pt>
                    </c:strCache>
                  </c:strRef>
                </c:tx>
                <c:spPr>
                  <a:ln w="28575" cap="rnd">
                    <a:solidFill>
                      <a:schemeClr val="accent1">
                        <a:lumMod val="60000"/>
                      </a:schemeClr>
                    </a:solidFill>
                    <a:round/>
                  </a:ln>
                  <a:effectLst/>
                </c:spPr>
                <c:marker>
                  <c:symbol val="none"/>
                </c:marker>
                <c:cat>
                  <c:strRef>
                    <c:extLst>
                      <c:ext xmlns:c15="http://schemas.microsoft.com/office/drawing/2012/chart" uri="{02D57815-91ED-43cb-92C2-25804820EDAC}">
                        <c15:formulaRef>
                          <c15:sqref>Bookmakers!$A$2:$A$6</c15:sqref>
                        </c15:formulaRef>
                      </c:ext>
                    </c:extLst>
                    <c:strCache>
                      <c:ptCount val="5"/>
                      <c:pt idx="0">
                        <c:v>FanDuel</c:v>
                      </c:pt>
                      <c:pt idx="1">
                        <c:v>DraftKings</c:v>
                      </c:pt>
                      <c:pt idx="2">
                        <c:v>PointsBet</c:v>
                      </c:pt>
                      <c:pt idx="3">
                        <c:v>Bet Rivers</c:v>
                      </c:pt>
                      <c:pt idx="4">
                        <c:v>Caesars</c:v>
                      </c:pt>
                    </c:strCache>
                  </c:strRef>
                </c:cat>
                <c:val>
                  <c:numRef>
                    <c:extLst>
                      <c:ext xmlns:c15="http://schemas.microsoft.com/office/drawing/2012/chart" uri="{02D57815-91ED-43cb-92C2-25804820EDAC}">
                        <c15:formulaRef>
                          <c15:sqref>Bookmakers!$H$2:$H$6</c15:sqref>
                        </c15:formulaRef>
                      </c:ext>
                    </c:extLst>
                    <c:numCache>
                      <c:formatCode>General</c:formatCode>
                      <c:ptCount val="5"/>
                      <c:pt idx="0">
                        <c:v>0</c:v>
                      </c:pt>
                      <c:pt idx="1">
                        <c:v>1</c:v>
                      </c:pt>
                      <c:pt idx="2">
                        <c:v>0</c:v>
                      </c:pt>
                      <c:pt idx="3">
                        <c:v>1</c:v>
                      </c:pt>
                      <c:pt idx="4">
                        <c:v>0</c:v>
                      </c:pt>
                    </c:numCache>
                  </c:numRef>
                </c:val>
                <c:smooth val="0"/>
                <c:extLst xmlns:c15="http://schemas.microsoft.com/office/drawing/2012/chart">
                  <c:ext xmlns:c16="http://schemas.microsoft.com/office/drawing/2014/chart" uri="{C3380CC4-5D6E-409C-BE32-E72D297353CC}">
                    <c16:uniqueId val="{00000006-98D9-43F9-9A95-25E4B9F8C93C}"/>
                  </c:ext>
                </c:extLst>
              </c15:ser>
            </c15:filteredLineSeries>
            <c15:filteredLineSeries>
              <c15:ser>
                <c:idx val="7"/>
                <c:order val="7"/>
                <c:tx>
                  <c:strRef>
                    <c:extLst>
                      <c:ext xmlns:c15="http://schemas.microsoft.com/office/drawing/2012/chart" uri="{02D57815-91ED-43cb-92C2-25804820EDAC}">
                        <c15:formulaRef>
                          <c15:sqref>Bookmakers!$I$1</c15:sqref>
                        </c15:formulaRef>
                      </c:ext>
                    </c:extLst>
                    <c:strCache>
                      <c:ptCount val="1"/>
                      <c:pt idx="0">
                        <c:v>Wins</c:v>
                      </c:pt>
                    </c:strCache>
                  </c:strRef>
                </c:tx>
                <c:spPr>
                  <a:ln w="28575" cap="rnd">
                    <a:solidFill>
                      <a:schemeClr val="accent2">
                        <a:lumMod val="60000"/>
                      </a:schemeClr>
                    </a:solidFill>
                    <a:round/>
                  </a:ln>
                  <a:effectLst/>
                </c:spPr>
                <c:marker>
                  <c:symbol val="none"/>
                </c:marker>
                <c:cat>
                  <c:strRef>
                    <c:extLst>
                      <c:ext xmlns:c15="http://schemas.microsoft.com/office/drawing/2012/chart" uri="{02D57815-91ED-43cb-92C2-25804820EDAC}">
                        <c15:formulaRef>
                          <c15:sqref>Bookmakers!$A$2:$A$6</c15:sqref>
                        </c15:formulaRef>
                      </c:ext>
                    </c:extLst>
                    <c:strCache>
                      <c:ptCount val="5"/>
                      <c:pt idx="0">
                        <c:v>FanDuel</c:v>
                      </c:pt>
                      <c:pt idx="1">
                        <c:v>DraftKings</c:v>
                      </c:pt>
                      <c:pt idx="2">
                        <c:v>PointsBet</c:v>
                      </c:pt>
                      <c:pt idx="3">
                        <c:v>Bet Rivers</c:v>
                      </c:pt>
                      <c:pt idx="4">
                        <c:v>Caesars</c:v>
                      </c:pt>
                    </c:strCache>
                  </c:strRef>
                </c:cat>
                <c:val>
                  <c:numRef>
                    <c:extLst>
                      <c:ext xmlns:c15="http://schemas.microsoft.com/office/drawing/2012/chart" uri="{02D57815-91ED-43cb-92C2-25804820EDAC}">
                        <c15:formulaRef>
                          <c15:sqref>Bookmakers!$I$2:$I$6</c15:sqref>
                        </c15:formulaRef>
                      </c:ext>
                    </c:extLst>
                    <c:numCache>
                      <c:formatCode>General</c:formatCode>
                      <c:ptCount val="5"/>
                      <c:pt idx="0">
                        <c:v>0</c:v>
                      </c:pt>
                      <c:pt idx="1">
                        <c:v>0</c:v>
                      </c:pt>
                      <c:pt idx="2">
                        <c:v>0</c:v>
                      </c:pt>
                      <c:pt idx="3">
                        <c:v>1</c:v>
                      </c:pt>
                      <c:pt idx="4">
                        <c:v>0</c:v>
                      </c:pt>
                    </c:numCache>
                  </c:numRef>
                </c:val>
                <c:smooth val="0"/>
                <c:extLst xmlns:c15="http://schemas.microsoft.com/office/drawing/2012/chart">
                  <c:ext xmlns:c16="http://schemas.microsoft.com/office/drawing/2014/chart" uri="{C3380CC4-5D6E-409C-BE32-E72D297353CC}">
                    <c16:uniqueId val="{00000007-98D9-43F9-9A95-25E4B9F8C93C}"/>
                  </c:ext>
                </c:extLst>
              </c15:ser>
            </c15:filteredLineSeries>
            <c15:filteredLineSeries>
              <c15:ser>
                <c:idx val="8"/>
                <c:order val="8"/>
                <c:tx>
                  <c:strRef>
                    <c:extLst>
                      <c:ext xmlns:c15="http://schemas.microsoft.com/office/drawing/2012/chart" uri="{02D57815-91ED-43cb-92C2-25804820EDAC}">
                        <c15:formulaRef>
                          <c15:sqref>Bookmakers!$J$1</c15:sqref>
                        </c15:formulaRef>
                      </c:ext>
                    </c:extLst>
                    <c:strCache>
                      <c:ptCount val="1"/>
                      <c:pt idx="0">
                        <c:v>Win %</c:v>
                      </c:pt>
                    </c:strCache>
                  </c:strRef>
                </c:tx>
                <c:spPr>
                  <a:ln w="28575" cap="rnd">
                    <a:solidFill>
                      <a:schemeClr val="accent3">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ormulaRef>
                          <c15:sqref>Bookmakers!$A$2:$A$6</c15:sqref>
                        </c15:formulaRef>
                      </c:ext>
                    </c:extLst>
                    <c:strCache>
                      <c:ptCount val="5"/>
                      <c:pt idx="0">
                        <c:v>FanDuel</c:v>
                      </c:pt>
                      <c:pt idx="1">
                        <c:v>DraftKings</c:v>
                      </c:pt>
                      <c:pt idx="2">
                        <c:v>PointsBet</c:v>
                      </c:pt>
                      <c:pt idx="3">
                        <c:v>Bet Rivers</c:v>
                      </c:pt>
                      <c:pt idx="4">
                        <c:v>Caesars</c:v>
                      </c:pt>
                    </c:strCache>
                  </c:strRef>
                </c:cat>
                <c:val>
                  <c:numRef>
                    <c:extLst>
                      <c:ext xmlns:c15="http://schemas.microsoft.com/office/drawing/2012/chart" uri="{02D57815-91ED-43cb-92C2-25804820EDAC}">
                        <c15:formulaRef>
                          <c15:sqref>Bookmakers!$J$2:$J$6</c15:sqref>
                        </c15:formulaRef>
                      </c:ext>
                    </c:extLst>
                    <c:numCache>
                      <c:formatCode>0.0%</c:formatCode>
                      <c:ptCount val="5"/>
                      <c:pt idx="0">
                        <c:v>0</c:v>
                      </c:pt>
                      <c:pt idx="1">
                        <c:v>0</c:v>
                      </c:pt>
                      <c:pt idx="2">
                        <c:v>0</c:v>
                      </c:pt>
                      <c:pt idx="3">
                        <c:v>1</c:v>
                      </c:pt>
                      <c:pt idx="4">
                        <c:v>0</c:v>
                      </c:pt>
                    </c:numCache>
                  </c:numRef>
                </c:val>
                <c:smooth val="0"/>
                <c:extLst xmlns:c15="http://schemas.microsoft.com/office/drawing/2012/chart">
                  <c:ext xmlns:c16="http://schemas.microsoft.com/office/drawing/2014/chart" uri="{C3380CC4-5D6E-409C-BE32-E72D297353CC}">
                    <c16:uniqueId val="{00000008-98D9-43F9-9A95-25E4B9F8C93C}"/>
                  </c:ext>
                </c:extLst>
              </c15:ser>
            </c15:filteredLineSeries>
          </c:ext>
        </c:extLst>
      </c:lineChart>
      <c:catAx>
        <c:axId val="9001143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257807"/>
        <c:crosses val="autoZero"/>
        <c:auto val="1"/>
        <c:lblAlgn val="ctr"/>
        <c:lblOffset val="100"/>
        <c:noMultiLvlLbl val="0"/>
      </c:catAx>
      <c:valAx>
        <c:axId val="2212578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114399"/>
        <c:crosses val="autoZero"/>
        <c:crossBetween val="between"/>
      </c:valAx>
      <c:valAx>
        <c:axId val="221255823"/>
        <c:scaling>
          <c:orientation val="minMax"/>
        </c:scaling>
        <c:delete val="1"/>
        <c:axPos val="r"/>
        <c:numFmt formatCode="0.0%" sourceLinked="1"/>
        <c:majorTickMark val="out"/>
        <c:minorTickMark val="none"/>
        <c:tickLblPos val="nextTo"/>
        <c:crossAx val="900115359"/>
        <c:crosses val="max"/>
        <c:crossBetween val="between"/>
      </c:valAx>
      <c:catAx>
        <c:axId val="900115359"/>
        <c:scaling>
          <c:orientation val="minMax"/>
        </c:scaling>
        <c:delete val="1"/>
        <c:axPos val="t"/>
        <c:numFmt formatCode="General" sourceLinked="1"/>
        <c:majorTickMark val="out"/>
        <c:minorTickMark val="none"/>
        <c:tickLblPos val="nextTo"/>
        <c:crossAx val="221255823"/>
        <c:crosses val="max"/>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ROI and Win% Across</a:t>
            </a:r>
            <a:r>
              <a:rPr lang="en-US" baseline="0"/>
              <a:t> Books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903041531573259"/>
          <c:y val="0.10207336523125997"/>
          <c:w val="0.78277856634144638"/>
          <c:h val="0.60879980911476972"/>
        </c:manualLayout>
      </c:layout>
      <c:barChart>
        <c:barDir val="col"/>
        <c:grouping val="clustered"/>
        <c:varyColors val="0"/>
        <c:ser>
          <c:idx val="0"/>
          <c:order val="0"/>
          <c:tx>
            <c:strRef>
              <c:f>Bookmakers!$A$2</c:f>
              <c:strCache>
                <c:ptCount val="1"/>
                <c:pt idx="0">
                  <c:v>FanDuel</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Bookmakers!$B$1:$J$1</c15:sqref>
                  </c15:fullRef>
                </c:ext>
              </c:extLst>
              <c:f>(Bookmakers!$G$1,Bookmakers!$J$1)</c:f>
              <c:strCache>
                <c:ptCount val="2"/>
                <c:pt idx="0">
                  <c:v>ROI</c:v>
                </c:pt>
                <c:pt idx="1">
                  <c:v>Win %</c:v>
                </c:pt>
              </c:strCache>
            </c:strRef>
          </c:cat>
          <c:val>
            <c:numRef>
              <c:extLst>
                <c:ext xmlns:c15="http://schemas.microsoft.com/office/drawing/2012/chart" uri="{02D57815-91ED-43cb-92C2-25804820EDAC}">
                  <c15:fullRef>
                    <c15:sqref>Bookmakers!$B$2:$J$2</c15:sqref>
                  </c15:fullRef>
                </c:ext>
              </c:extLst>
              <c:f>(Bookmakers!$G$2,Bookmakers!$J$2)</c:f>
              <c:numCache>
                <c:formatCode>"$"#,##0.00</c:formatCode>
                <c:ptCount val="2"/>
                <c:pt idx="0" formatCode="0.0%">
                  <c:v>0</c:v>
                </c:pt>
                <c:pt idx="1" formatCode="0.0%">
                  <c:v>0</c:v>
                </c:pt>
              </c:numCache>
            </c:numRef>
          </c:val>
          <c:extLst xmlns:c15="http://schemas.microsoft.com/office/drawing/2012/chart">
            <c:ext xmlns:c16="http://schemas.microsoft.com/office/drawing/2014/chart" uri="{C3380CC4-5D6E-409C-BE32-E72D297353CC}">
              <c16:uniqueId val="{00000005-FFA7-4EEB-A3AD-5B614E91B97E}"/>
            </c:ext>
          </c:extLst>
        </c:ser>
        <c:ser>
          <c:idx val="1"/>
          <c:order val="1"/>
          <c:tx>
            <c:strRef>
              <c:f>Bookmakers!$A$3</c:f>
              <c:strCache>
                <c:ptCount val="1"/>
                <c:pt idx="0">
                  <c:v>DraftKings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Bookmakers!$B$1:$J$1</c15:sqref>
                  </c15:fullRef>
                </c:ext>
              </c:extLst>
              <c:f>(Bookmakers!$G$1,Bookmakers!$J$1)</c:f>
              <c:strCache>
                <c:ptCount val="2"/>
                <c:pt idx="0">
                  <c:v>ROI</c:v>
                </c:pt>
                <c:pt idx="1">
                  <c:v>Win %</c:v>
                </c:pt>
              </c:strCache>
            </c:strRef>
          </c:cat>
          <c:val>
            <c:numRef>
              <c:extLst>
                <c:ext xmlns:c15="http://schemas.microsoft.com/office/drawing/2012/chart" uri="{02D57815-91ED-43cb-92C2-25804820EDAC}">
                  <c15:fullRef>
                    <c15:sqref>Bookmakers!$B$3:$J$3</c15:sqref>
                  </c15:fullRef>
                </c:ext>
              </c:extLst>
              <c:f>(Bookmakers!$G$3,Bookmakers!$J$3)</c:f>
              <c:numCache>
                <c:formatCode>"$"#,##0.00</c:formatCode>
                <c:ptCount val="2"/>
                <c:pt idx="0" formatCode="0.0%">
                  <c:v>-1</c:v>
                </c:pt>
                <c:pt idx="1" formatCode="0.0%">
                  <c:v>0</c:v>
                </c:pt>
              </c:numCache>
            </c:numRef>
          </c:val>
          <c:extLst>
            <c:ext xmlns:c16="http://schemas.microsoft.com/office/drawing/2014/chart" uri="{C3380CC4-5D6E-409C-BE32-E72D297353CC}">
              <c16:uniqueId val="{00000000-FFA7-4EEB-A3AD-5B614E91B97E}"/>
            </c:ext>
          </c:extLst>
        </c:ser>
        <c:ser>
          <c:idx val="2"/>
          <c:order val="2"/>
          <c:tx>
            <c:strRef>
              <c:f>Bookmakers!$A$4</c:f>
              <c:strCache>
                <c:ptCount val="1"/>
                <c:pt idx="0">
                  <c:v>PointsBet</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Bookmakers!$B$1:$J$1</c15:sqref>
                  </c15:fullRef>
                </c:ext>
              </c:extLst>
              <c:f>(Bookmakers!$G$1,Bookmakers!$J$1)</c:f>
              <c:strCache>
                <c:ptCount val="2"/>
                <c:pt idx="0">
                  <c:v>ROI</c:v>
                </c:pt>
                <c:pt idx="1">
                  <c:v>Win %</c:v>
                </c:pt>
              </c:strCache>
            </c:strRef>
          </c:cat>
          <c:val>
            <c:numRef>
              <c:extLst>
                <c:ext xmlns:c15="http://schemas.microsoft.com/office/drawing/2012/chart" uri="{02D57815-91ED-43cb-92C2-25804820EDAC}">
                  <c15:fullRef>
                    <c15:sqref>Bookmakers!$B$4:$J$4</c15:sqref>
                  </c15:fullRef>
                </c:ext>
              </c:extLst>
              <c:f>(Bookmakers!$G$4,Bookmakers!$J$4)</c:f>
              <c:numCache>
                <c:formatCode>"$"#,##0.00</c:formatCode>
                <c:ptCount val="2"/>
                <c:pt idx="0" formatCode="0.0%">
                  <c:v>0</c:v>
                </c:pt>
                <c:pt idx="1" formatCode="0.0%">
                  <c:v>0</c:v>
                </c:pt>
              </c:numCache>
            </c:numRef>
          </c:val>
          <c:extLst>
            <c:ext xmlns:c16="http://schemas.microsoft.com/office/drawing/2014/chart" uri="{C3380CC4-5D6E-409C-BE32-E72D297353CC}">
              <c16:uniqueId val="{00000001-FFA7-4EEB-A3AD-5B614E91B97E}"/>
            </c:ext>
          </c:extLst>
        </c:ser>
        <c:ser>
          <c:idx val="3"/>
          <c:order val="3"/>
          <c:tx>
            <c:strRef>
              <c:f>Bookmakers!$A$5</c:f>
              <c:strCache>
                <c:ptCount val="1"/>
                <c:pt idx="0">
                  <c:v>Bet Rivers</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Bookmakers!$B$1:$J$1</c15:sqref>
                  </c15:fullRef>
                </c:ext>
              </c:extLst>
              <c:f>(Bookmakers!$G$1,Bookmakers!$J$1)</c:f>
              <c:strCache>
                <c:ptCount val="2"/>
                <c:pt idx="0">
                  <c:v>ROI</c:v>
                </c:pt>
                <c:pt idx="1">
                  <c:v>Win %</c:v>
                </c:pt>
              </c:strCache>
            </c:strRef>
          </c:cat>
          <c:val>
            <c:numRef>
              <c:extLst>
                <c:ext xmlns:c15="http://schemas.microsoft.com/office/drawing/2012/chart" uri="{02D57815-91ED-43cb-92C2-25804820EDAC}">
                  <c15:fullRef>
                    <c15:sqref>Bookmakers!$B$5:$J$5</c15:sqref>
                  </c15:fullRef>
                </c:ext>
              </c:extLst>
              <c:f>(Bookmakers!$G$5,Bookmakers!$J$5)</c:f>
              <c:numCache>
                <c:formatCode>"$"#,##0.00</c:formatCode>
                <c:ptCount val="2"/>
                <c:pt idx="0" formatCode="0.0%">
                  <c:v>0.43478260869565216</c:v>
                </c:pt>
                <c:pt idx="1" formatCode="0.0%">
                  <c:v>1</c:v>
                </c:pt>
              </c:numCache>
            </c:numRef>
          </c:val>
          <c:extLst>
            <c:ext xmlns:c16="http://schemas.microsoft.com/office/drawing/2014/chart" uri="{C3380CC4-5D6E-409C-BE32-E72D297353CC}">
              <c16:uniqueId val="{00000002-FFA7-4EEB-A3AD-5B614E91B97E}"/>
            </c:ext>
          </c:extLst>
        </c:ser>
        <c:ser>
          <c:idx val="4"/>
          <c:order val="4"/>
          <c:tx>
            <c:strRef>
              <c:f>Bookmakers!$A$6</c:f>
              <c:strCache>
                <c:ptCount val="1"/>
                <c:pt idx="0">
                  <c:v>Caesars</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Bookmakers!$B$1:$J$1</c15:sqref>
                  </c15:fullRef>
                </c:ext>
              </c:extLst>
              <c:f>(Bookmakers!$G$1,Bookmakers!$J$1)</c:f>
              <c:strCache>
                <c:ptCount val="2"/>
                <c:pt idx="0">
                  <c:v>ROI</c:v>
                </c:pt>
                <c:pt idx="1">
                  <c:v>Win %</c:v>
                </c:pt>
              </c:strCache>
            </c:strRef>
          </c:cat>
          <c:val>
            <c:numRef>
              <c:extLst>
                <c:ext xmlns:c15="http://schemas.microsoft.com/office/drawing/2012/chart" uri="{02D57815-91ED-43cb-92C2-25804820EDAC}">
                  <c15:fullRef>
                    <c15:sqref>Bookmakers!$B$6:$J$6</c15:sqref>
                  </c15:fullRef>
                </c:ext>
              </c:extLst>
              <c:f>(Bookmakers!$G$6,Bookmakers!$J$6)</c:f>
              <c:numCache>
                <c:formatCode>"$"#,##0.00</c:formatCode>
                <c:ptCount val="2"/>
                <c:pt idx="0" formatCode="0.0%">
                  <c:v>0</c:v>
                </c:pt>
                <c:pt idx="1" formatCode="0.0%">
                  <c:v>0</c:v>
                </c:pt>
              </c:numCache>
            </c:numRef>
          </c:val>
          <c:extLst xmlns:c15="http://schemas.microsoft.com/office/drawing/2012/chart">
            <c:ext xmlns:c16="http://schemas.microsoft.com/office/drawing/2014/chart" uri="{C3380CC4-5D6E-409C-BE32-E72D297353CC}">
              <c16:uniqueId val="{00000006-FFA7-4EEB-A3AD-5B614E91B97E}"/>
            </c:ext>
          </c:extLst>
        </c:ser>
        <c:dLbls>
          <c:dLblPos val="inBase"/>
          <c:showLegendKey val="0"/>
          <c:showVal val="1"/>
          <c:showCatName val="0"/>
          <c:showSerName val="0"/>
          <c:showPercent val="0"/>
          <c:showBubbleSize val="0"/>
        </c:dLbls>
        <c:gapWidth val="219"/>
        <c:axId val="900114399"/>
        <c:axId val="221257807"/>
        <c:extLst/>
      </c:barChart>
      <c:catAx>
        <c:axId val="900114399"/>
        <c:scaling>
          <c:orientation val="minMax"/>
        </c:scaling>
        <c:delete val="1"/>
        <c:axPos val="b"/>
        <c:numFmt formatCode="General" sourceLinked="1"/>
        <c:majorTickMark val="out"/>
        <c:minorTickMark val="none"/>
        <c:tickLblPos val="nextTo"/>
        <c:crossAx val="221257807"/>
        <c:crosses val="autoZero"/>
        <c:auto val="1"/>
        <c:lblAlgn val="ctr"/>
        <c:lblOffset val="100"/>
        <c:noMultiLvlLbl val="0"/>
      </c:catAx>
      <c:valAx>
        <c:axId val="221257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1143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Waterfall Profit Across Sports</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752C13C5-FE99-4CA7-9B2C-3CA2DBBAF3D8}">
          <cx:tx>
            <cx:txData>
              <cx:f>_xlchart.v1.1</cx:f>
              <cx:v>Result</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295275</xdr:colOff>
      <xdr:row>9</xdr:row>
      <xdr:rowOff>19051</xdr:rowOff>
    </xdr:from>
    <xdr:to>
      <xdr:col>15</xdr:col>
      <xdr:colOff>114300</xdr:colOff>
      <xdr:row>33</xdr:row>
      <xdr:rowOff>171451</xdr:rowOff>
    </xdr:to>
    <xdr:graphicFrame macro="">
      <xdr:nvGraphicFramePr>
        <xdr:cNvPr id="11" name="Chart 10">
          <a:extLst>
            <a:ext uri="{FF2B5EF4-FFF2-40B4-BE49-F238E27FC236}">
              <a16:creationId xmlns:a16="http://schemas.microsoft.com/office/drawing/2014/main" id="{8A28F084-4A25-4F98-9884-66AF07A9F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609599</xdr:colOff>
      <xdr:row>8</xdr:row>
      <xdr:rowOff>171450</xdr:rowOff>
    </xdr:from>
    <xdr:to>
      <xdr:col>7</xdr:col>
      <xdr:colOff>895349</xdr:colOff>
      <xdr:row>33</xdr:row>
      <xdr:rowOff>180975</xdr:rowOff>
    </xdr:to>
    <xdr:graphicFrame macro="">
      <xdr:nvGraphicFramePr>
        <xdr:cNvPr id="12" name="Chart 11">
          <a:extLst>
            <a:ext uri="{FF2B5EF4-FFF2-40B4-BE49-F238E27FC236}">
              <a16:creationId xmlns:a16="http://schemas.microsoft.com/office/drawing/2014/main" id="{1EF38D11-B65F-4097-BAF7-E9E0B24D68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9</xdr:row>
      <xdr:rowOff>38100</xdr:rowOff>
    </xdr:from>
    <xdr:to>
      <xdr:col>24</xdr:col>
      <xdr:colOff>142875</xdr:colOff>
      <xdr:row>33</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56EDCA2-3470-43A7-926D-F33A2D558B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506325" y="1752600"/>
              <a:ext cx="5019675" cy="46863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209550</xdr:colOff>
      <xdr:row>0</xdr:row>
      <xdr:rowOff>85726</xdr:rowOff>
    </xdr:from>
    <xdr:to>
      <xdr:col>23</xdr:col>
      <xdr:colOff>209551</xdr:colOff>
      <xdr:row>3</xdr:row>
      <xdr:rowOff>123825</xdr:rowOff>
    </xdr:to>
    <mc:AlternateContent xmlns:mc="http://schemas.openxmlformats.org/markup-compatibility/2006" xmlns:a14="http://schemas.microsoft.com/office/drawing/2010/main">
      <mc:Choice Requires="a14">
        <xdr:graphicFrame macro="">
          <xdr:nvGraphicFramePr>
            <xdr:cNvPr id="2" name="Bookmaker">
              <a:extLst>
                <a:ext uri="{FF2B5EF4-FFF2-40B4-BE49-F238E27FC236}">
                  <a16:creationId xmlns:a16="http://schemas.microsoft.com/office/drawing/2014/main" id="{B1C2D4FB-857E-A719-2FE2-F0829552997A}"/>
                </a:ext>
              </a:extLst>
            </xdr:cNvPr>
            <xdr:cNvGraphicFramePr/>
          </xdr:nvGraphicFramePr>
          <xdr:xfrm>
            <a:off x="0" y="0"/>
            <a:ext cx="0" cy="0"/>
          </xdr:xfrm>
          <a:graphic>
            <a:graphicData uri="http://schemas.microsoft.com/office/drawing/2010/slicer">
              <sle:slicer xmlns:sle="http://schemas.microsoft.com/office/drawing/2010/slicer" name="Bookmaker"/>
            </a:graphicData>
          </a:graphic>
        </xdr:graphicFrame>
      </mc:Choice>
      <mc:Fallback xmlns="">
        <xdr:sp macro="" textlink="">
          <xdr:nvSpPr>
            <xdr:cNvPr id="0" name=""/>
            <xdr:cNvSpPr>
              <a:spLocks noTextEdit="1"/>
            </xdr:cNvSpPr>
          </xdr:nvSpPr>
          <xdr:spPr>
            <a:xfrm>
              <a:off x="2038349" y="85726"/>
              <a:ext cx="11953875" cy="609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219075</xdr:colOff>
      <xdr:row>4</xdr:row>
      <xdr:rowOff>28576</xdr:rowOff>
    </xdr:from>
    <xdr:to>
      <xdr:col>23</xdr:col>
      <xdr:colOff>219076</xdr:colOff>
      <xdr:row>7</xdr:row>
      <xdr:rowOff>76200</xdr:rowOff>
    </xdr:to>
    <mc:AlternateContent xmlns:mc="http://schemas.openxmlformats.org/markup-compatibility/2006" xmlns:a14="http://schemas.microsoft.com/office/drawing/2010/main">
      <mc:Choice Requires="a14">
        <xdr:graphicFrame macro="">
          <xdr:nvGraphicFramePr>
            <xdr:cNvPr id="4" name="Bet Type">
              <a:extLst>
                <a:ext uri="{FF2B5EF4-FFF2-40B4-BE49-F238E27FC236}">
                  <a16:creationId xmlns:a16="http://schemas.microsoft.com/office/drawing/2014/main" id="{3A78BAE2-559C-974C-86DA-1C5178E95ED2}"/>
                </a:ext>
              </a:extLst>
            </xdr:cNvPr>
            <xdr:cNvGraphicFramePr/>
          </xdr:nvGraphicFramePr>
          <xdr:xfrm>
            <a:off x="0" y="0"/>
            <a:ext cx="0" cy="0"/>
          </xdr:xfrm>
          <a:graphic>
            <a:graphicData uri="http://schemas.microsoft.com/office/drawing/2010/slicer">
              <sle:slicer xmlns:sle="http://schemas.microsoft.com/office/drawing/2010/slicer" name="Bet Type"/>
            </a:graphicData>
          </a:graphic>
        </xdr:graphicFrame>
      </mc:Choice>
      <mc:Fallback xmlns="">
        <xdr:sp macro="" textlink="">
          <xdr:nvSpPr>
            <xdr:cNvPr id="0" name=""/>
            <xdr:cNvSpPr>
              <a:spLocks noTextEdit="1"/>
            </xdr:cNvSpPr>
          </xdr:nvSpPr>
          <xdr:spPr>
            <a:xfrm>
              <a:off x="2047874" y="790576"/>
              <a:ext cx="11972925" cy="619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142876</xdr:colOff>
      <xdr:row>11</xdr:row>
      <xdr:rowOff>133350</xdr:rowOff>
    </xdr:from>
    <xdr:to>
      <xdr:col>22</xdr:col>
      <xdr:colOff>304801</xdr:colOff>
      <xdr:row>19</xdr:row>
      <xdr:rowOff>123825</xdr:rowOff>
    </xdr:to>
    <mc:AlternateContent xmlns:mc="http://schemas.openxmlformats.org/markup-compatibility/2006" xmlns:tsle="http://schemas.microsoft.com/office/drawing/2012/timeslicer">
      <mc:Choice Requires="tsle">
        <xdr:graphicFrame macro="">
          <xdr:nvGraphicFramePr>
            <xdr:cNvPr id="5" name="Date">
              <a:extLst>
                <a:ext uri="{FF2B5EF4-FFF2-40B4-BE49-F238E27FC236}">
                  <a16:creationId xmlns:a16="http://schemas.microsoft.com/office/drawing/2014/main" id="{335BAF76-27A6-D39A-BA14-64F2A9A8ABFD}"/>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971675" y="2228850"/>
              <a:ext cx="12058650" cy="15144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3</xdr:col>
      <xdr:colOff>190499</xdr:colOff>
      <xdr:row>7</xdr:row>
      <xdr:rowOff>171450</xdr:rowOff>
    </xdr:from>
    <xdr:to>
      <xdr:col>6</xdr:col>
      <xdr:colOff>481964</xdr:colOff>
      <xdr:row>11</xdr:row>
      <xdr:rowOff>95249</xdr:rowOff>
    </xdr:to>
    <mc:AlternateContent xmlns:mc="http://schemas.openxmlformats.org/markup-compatibility/2006" xmlns:a14="http://schemas.microsoft.com/office/drawing/2010/main">
      <mc:Choice Requires="a14">
        <xdr:graphicFrame macro="">
          <xdr:nvGraphicFramePr>
            <xdr:cNvPr id="7" name="Live or Pregame">
              <a:extLst>
                <a:ext uri="{FF2B5EF4-FFF2-40B4-BE49-F238E27FC236}">
                  <a16:creationId xmlns:a16="http://schemas.microsoft.com/office/drawing/2014/main" id="{665F4BDD-C319-FE38-9D0A-372E607869DC}"/>
                </a:ext>
              </a:extLst>
            </xdr:cNvPr>
            <xdr:cNvGraphicFramePr/>
          </xdr:nvGraphicFramePr>
          <xdr:xfrm>
            <a:off x="0" y="0"/>
            <a:ext cx="0" cy="0"/>
          </xdr:xfrm>
          <a:graphic>
            <a:graphicData uri="http://schemas.microsoft.com/office/drawing/2010/slicer">
              <sle:slicer xmlns:sle="http://schemas.microsoft.com/office/drawing/2010/slicer" name="Live or Pregame"/>
            </a:graphicData>
          </a:graphic>
        </xdr:graphicFrame>
      </mc:Choice>
      <mc:Fallback xmlns="">
        <xdr:sp macro="" textlink="">
          <xdr:nvSpPr>
            <xdr:cNvPr id="0" name=""/>
            <xdr:cNvSpPr>
              <a:spLocks noTextEdit="1"/>
            </xdr:cNvSpPr>
          </xdr:nvSpPr>
          <xdr:spPr>
            <a:xfrm>
              <a:off x="2019299" y="1504950"/>
              <a:ext cx="2120265" cy="685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Smith" refreshedDate="45259.446178472223" createdVersion="8" refreshedVersion="8" minRefreshableVersion="3" recordCount="2" xr:uid="{C839A7EC-B6E0-4702-BC79-FA9BB9152BF7}">
  <cacheSource type="worksheet">
    <worksheetSource name="Table1"/>
  </cacheSource>
  <cacheFields count="21">
    <cacheField name="Date" numFmtId="14">
      <sharedItems containsSemiMixedTypes="0" containsNonDate="0" containsDate="1" containsString="0" minDate="2023-11-25T00:00:00" maxDate="2023-11-27T00:00:00" count="2">
        <d v="2023-11-25T00:00:00"/>
        <d v="2023-11-26T00:00:00"/>
      </sharedItems>
    </cacheField>
    <cacheField name="Bookmaker" numFmtId="0">
      <sharedItems count="4">
        <s v="Bet Rivers"/>
        <s v="DraftKings"/>
        <s v="FanDuel" u="1"/>
        <s v="PointsBet" u="1"/>
      </sharedItems>
    </cacheField>
    <cacheField name="Sports" numFmtId="0">
      <sharedItems count="5">
        <s v="Baseball"/>
        <s v="WNBA"/>
        <s v="NFL" u="1"/>
        <s v="NHL" u="1"/>
        <s v="UFC" u="1"/>
      </sharedItems>
    </cacheField>
    <cacheField name="Selection" numFmtId="0">
      <sharedItems containsNonDate="0" containsString="0" containsBlank="1"/>
    </cacheField>
    <cacheField name="Bet Type" numFmtId="0">
      <sharedItems count="3">
        <s v="Moneyline"/>
        <s v="Spread"/>
        <s v="Total" u="1"/>
      </sharedItems>
    </cacheField>
    <cacheField name="Live or Pregame" numFmtId="0">
      <sharedItems count="2">
        <s v="Pregame"/>
        <s v="Live" u="1"/>
      </sharedItems>
    </cacheField>
    <cacheField name="Wagers" numFmtId="165">
      <sharedItems containsSemiMixedTypes="0" containsString="0" containsNumber="1" containsInteger="1" minValue="11" maxValue="23"/>
    </cacheField>
    <cacheField name="Odds" numFmtId="0">
      <sharedItems containsSemiMixedTypes="0" containsString="0" containsNumber="1" containsInteger="1" minValue="-230" maxValue="-110"/>
    </cacheField>
    <cacheField name="Win/Loss/Push/Pending" numFmtId="0">
      <sharedItems/>
    </cacheField>
    <cacheField name="To Win" numFmtId="165">
      <sharedItems containsSemiMixedTypes="0" containsString="0" containsNumber="1" containsInteger="1" minValue="10" maxValue="10"/>
    </cacheField>
    <cacheField name="Potential Return" numFmtId="165">
      <sharedItems containsSemiMixedTypes="0" containsString="0" containsNumber="1" containsInteger="1" minValue="21" maxValue="33"/>
    </cacheField>
    <cacheField name="Result" numFmtId="165">
      <sharedItems containsSemiMixedTypes="0" containsString="0" containsNumber="1" containsInteger="1" minValue="-11" maxValue="10"/>
    </cacheField>
    <cacheField name="Net" numFmtId="165">
      <sharedItems containsSemiMixedTypes="0" containsString="0" containsNumber="1" containsInteger="1" minValue="-1" maxValue="10"/>
    </cacheField>
    <cacheField name="Win Count" numFmtId="0">
      <sharedItems containsSemiMixedTypes="0" containsString="0" containsNumber="1" containsInteger="1" minValue="0" maxValue="1"/>
    </cacheField>
    <cacheField name="Loss Count" numFmtId="0">
      <sharedItems containsSemiMixedTypes="0" containsString="0" containsNumber="1" containsInteger="1" minValue="0" maxValue="1"/>
    </cacheField>
    <cacheField name="Push Count" numFmtId="0">
      <sharedItems containsSemiMixedTypes="0" containsString="0" containsNumber="1" containsInteger="1" minValue="0" maxValue="0"/>
    </cacheField>
    <cacheField name="Pending Count" numFmtId="0">
      <sharedItems containsSemiMixedTypes="0" containsString="0" containsNumber="1" containsInteger="1" minValue="0" maxValue="0"/>
    </cacheField>
    <cacheField name="ROI" numFmtId="164">
      <sharedItems containsSemiMixedTypes="0" containsString="0" containsNumber="1" minValue="-1" maxValue="0.43478260869565216"/>
    </cacheField>
    <cacheField name="Column1" numFmtId="0">
      <sharedItems containsSemiMixedTypes="0" containsString="0" containsNumber="1" containsInteger="1" minValue="1" maxValue="1"/>
    </cacheField>
    <cacheField name="running win%" numFmtId="164">
      <sharedItems containsSemiMixedTypes="0" containsString="0" containsNumber="1" minValue="0.5" maxValue="1"/>
    </cacheField>
    <cacheField name="Bet#" numFmtId="0">
      <sharedItems containsSemiMixedTypes="0" containsString="0" containsNumber="1" containsInteger="1" minValue="1" maxValue="2"/>
    </cacheField>
  </cacheFields>
  <extLst>
    <ext xmlns:x14="http://schemas.microsoft.com/office/spreadsheetml/2009/9/main" uri="{725AE2AE-9491-48be-B2B4-4EB974FC3084}">
      <x14:pivotCacheDefinition pivotCacheId="609094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m/>
    <x v="0"/>
    <x v="0"/>
    <n v="23"/>
    <n v="-230"/>
    <s v="Win"/>
    <n v="10"/>
    <n v="33"/>
    <n v="10"/>
    <n v="10"/>
    <n v="1"/>
    <n v="0"/>
    <n v="0"/>
    <n v="0"/>
    <n v="0.43478260869565216"/>
    <n v="1"/>
    <n v="1"/>
    <n v="1"/>
  </r>
  <r>
    <x v="1"/>
    <x v="1"/>
    <x v="1"/>
    <m/>
    <x v="1"/>
    <x v="0"/>
    <n v="11"/>
    <n v="-110"/>
    <s v="Loss"/>
    <n v="10"/>
    <n v="21"/>
    <n v="-11"/>
    <n v="-1"/>
    <n v="0"/>
    <n v="1"/>
    <n v="0"/>
    <n v="0"/>
    <n v="-1"/>
    <n v="1"/>
    <n v="0.5"/>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45B5BEF-ABBF-4957-908A-CBA118727714}" name="PivotTable3" cacheId="4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rowHeaderCaption="Sport">
  <location ref="I22:R25" firstHeaderRow="0" firstDataRow="1" firstDataCol="1"/>
  <pivotFields count="21">
    <pivotField numFmtId="14" showAll="0">
      <items count="3">
        <item x="0"/>
        <item x="1"/>
        <item t="default"/>
      </items>
    </pivotField>
    <pivotField showAll="0">
      <items count="5">
        <item x="0"/>
        <item x="1"/>
        <item m="1" x="2"/>
        <item m="1" x="3"/>
        <item t="default"/>
      </items>
    </pivotField>
    <pivotField axis="axisRow" showAll="0">
      <items count="6">
        <item x="0"/>
        <item m="1" x="2"/>
        <item x="1"/>
        <item m="1" x="3"/>
        <item m="1" x="4"/>
        <item t="default"/>
      </items>
    </pivotField>
    <pivotField showAll="0"/>
    <pivotField showAll="0">
      <items count="4">
        <item x="0"/>
        <item x="1"/>
        <item m="1" x="2"/>
        <item t="default"/>
      </items>
    </pivotField>
    <pivotField showAll="0">
      <items count="3">
        <item m="1" x="1"/>
        <item x="0"/>
        <item t="default"/>
      </items>
    </pivotField>
    <pivotField dataField="1" showAll="0"/>
    <pivotField showAll="0"/>
    <pivotField dataField="1" showAll="0"/>
    <pivotField showAll="0"/>
    <pivotField showAll="0"/>
    <pivotField dataField="1" showAll="0"/>
    <pivotField numFmtId="165" showAll="0"/>
    <pivotField dataField="1" showAll="0"/>
    <pivotField dataField="1" showAll="0"/>
    <pivotField dataField="1" showAll="0"/>
    <pivotField dataField="1" showAll="0"/>
    <pivotField dataField="1" numFmtId="164" showAll="0"/>
    <pivotField showAll="0"/>
    <pivotField numFmtId="164" showAll="0"/>
    <pivotField showAll="0"/>
  </pivotFields>
  <rowFields count="1">
    <field x="2"/>
  </rowFields>
  <rowItems count="3">
    <i>
      <x/>
    </i>
    <i>
      <x v="2"/>
    </i>
    <i t="grand">
      <x/>
    </i>
  </rowItems>
  <colFields count="1">
    <field x="-2"/>
  </colFields>
  <colItems count="9">
    <i>
      <x/>
    </i>
    <i i="1">
      <x v="1"/>
    </i>
    <i i="2">
      <x v="2"/>
    </i>
    <i i="3">
      <x v="3"/>
    </i>
    <i i="4">
      <x v="4"/>
    </i>
    <i i="5">
      <x v="5"/>
    </i>
    <i i="6">
      <x v="6"/>
    </i>
    <i i="7">
      <x v="7"/>
    </i>
    <i i="8">
      <x v="8"/>
    </i>
  </colItems>
  <dataFields count="9">
    <dataField name="Bets" fld="8" subtotal="count" baseField="0" baseItem="0"/>
    <dataField name="Wins" fld="13" baseField="0" baseItem="0"/>
    <dataField name="Losses" fld="14" baseField="0" baseItem="0"/>
    <dataField name="Pushed" fld="15" baseField="0" baseItem="0"/>
    <dataField name="Bets Pending" fld="16" baseField="0" baseItem="0"/>
    <dataField name="Wagered" fld="6" baseField="0" baseItem="0" numFmtId="165"/>
    <dataField name="Net Profit" fld="11" baseField="0" baseItem="0" numFmtId="165"/>
    <dataField name="Return" fld="17" subtotal="average" baseField="2" baseItem="1" numFmtId="164"/>
    <dataField name="Win %" fld="13" subtotal="average" baseField="2" baseItem="0" numFmtId="164"/>
  </dataFields>
  <formats count="16">
    <format dxfId="68">
      <pivotArea outline="0" collapsedLevelsAreSubtotals="1" fieldPosition="0">
        <references count="1">
          <reference field="4294967294" count="1" selected="0">
            <x v="7"/>
          </reference>
        </references>
      </pivotArea>
    </format>
    <format dxfId="67">
      <pivotArea outline="0" fieldPosition="0">
        <references count="1">
          <reference field="4294967294" count="1">
            <x v="5"/>
          </reference>
        </references>
      </pivotArea>
    </format>
    <format dxfId="66">
      <pivotArea outline="0" fieldPosition="0">
        <references count="1">
          <reference field="4294967294" count="1">
            <x v="6"/>
          </reference>
        </references>
      </pivotArea>
    </format>
    <format dxfId="65">
      <pivotArea type="all" dataOnly="0" outline="0" fieldPosition="0"/>
    </format>
    <format dxfId="64">
      <pivotArea outline="0" collapsedLevelsAreSubtotals="1" fieldPosition="0"/>
    </format>
    <format dxfId="63">
      <pivotArea field="2" type="button" dataOnly="0" labelOnly="1" outline="0" axis="axisRow" fieldPosition="0"/>
    </format>
    <format dxfId="62">
      <pivotArea dataOnly="0" labelOnly="1" fieldPosition="0">
        <references count="1">
          <reference field="2" count="0"/>
        </references>
      </pivotArea>
    </format>
    <format dxfId="61">
      <pivotArea dataOnly="0" labelOnly="1" grandRow="1" outline="0" fieldPosition="0"/>
    </format>
    <format dxfId="60">
      <pivotArea dataOnly="0" labelOnly="1" outline="0" fieldPosition="0">
        <references count="1">
          <reference field="4294967294" count="8">
            <x v="0"/>
            <x v="1"/>
            <x v="2"/>
            <x v="3"/>
            <x v="4"/>
            <x v="5"/>
            <x v="6"/>
            <x v="7"/>
          </reference>
        </references>
      </pivotArea>
    </format>
    <format dxfId="59">
      <pivotArea outline="0" collapsedLevelsAreSubtotals="1" fieldPosition="0">
        <references count="1">
          <reference field="4294967294" count="1" selected="0">
            <x v="8"/>
          </reference>
        </references>
      </pivotArea>
    </format>
    <format dxfId="58">
      <pivotArea collapsedLevelsAreSubtotals="1" fieldPosition="0">
        <references count="1">
          <reference field="2" count="0"/>
        </references>
      </pivotArea>
    </format>
    <format dxfId="57">
      <pivotArea dataOnly="0" labelOnly="1" fieldPosition="0">
        <references count="1">
          <reference field="2" count="0"/>
        </references>
      </pivotArea>
    </format>
    <format dxfId="56">
      <pivotArea grandRow="1" outline="0" collapsedLevelsAreSubtotals="1" fieldPosition="0"/>
    </format>
    <format dxfId="55">
      <pivotArea dataOnly="0" labelOnly="1" grandRow="1" outline="0" fieldPosition="0"/>
    </format>
    <format dxfId="54">
      <pivotArea field="2" type="button" dataOnly="0" labelOnly="1" outline="0" axis="axisRow" fieldPosition="0"/>
    </format>
    <format dxfId="53">
      <pivotArea dataOnly="0" labelOnly="1" outline="0" fieldPosition="0">
        <references count="1">
          <reference field="4294967294" count="9">
            <x v="0"/>
            <x v="1"/>
            <x v="2"/>
            <x v="3"/>
            <x v="4"/>
            <x v="5"/>
            <x v="6"/>
            <x v="7"/>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maker" xr10:uid="{0DA88485-1274-4C14-9C79-E545F5165B8E}" sourceName="Bookmaker">
  <pivotTables>
    <pivotTable tabId="6" name="PivotTable3"/>
  </pivotTables>
  <data>
    <tabular pivotCacheId="60909476">
      <items count="4">
        <i x="0" s="1"/>
        <i x="1" s="1"/>
        <i x="2" s="1" nd="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t_Type" xr10:uid="{44B05B2D-1DFD-4C74-9F3B-E20BF118AED9}" sourceName="Bet Type">
  <pivotTables>
    <pivotTable tabId="6" name="PivotTable3"/>
  </pivotTables>
  <data>
    <tabular pivotCacheId="60909476">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ive_or_Pregame" xr10:uid="{B11C044C-A645-42AC-BC05-82B543A2F6CA}" sourceName="Live or Pregame">
  <pivotTables>
    <pivotTable tabId="6" name="PivotTable3"/>
  </pivotTables>
  <data>
    <tabular pivotCacheId="60909476">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okmaker" xr10:uid="{611FA23B-C9D0-4DD1-947E-0B8D6C75DA7E}" cache="Slicer_Bookmaker" caption="Bookmaker" columnCount="12" rowHeight="241300"/>
  <slicer name="Bet Type" xr10:uid="{6B856AC8-799B-4916-AA0B-BCD09C4BE519}" cache="Slicer_Bet_Type" caption="Bet Type" columnCount="12" rowHeight="241300"/>
  <slicer name="Live or Pregame" xr10:uid="{D9BC2F19-3925-4AFA-AE43-79D3C48953E2}" cache="Slicer_Live_or_Pregame" caption="Live or Pregame"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AE031D-CA4A-4F52-8F94-C422B3530D3E}" name="Table1" displayName="Table1" ref="A4:U6" totalsRowShown="0">
  <autoFilter ref="A4:U6" xr:uid="{8AAE031D-CA4A-4F52-8F94-C422B3530D3E}"/>
  <tableColumns count="21">
    <tableColumn id="1" xr3:uid="{B44FDFC9-21FA-4B42-ACD0-2AAAE34B0500}" name="Date" dataDxfId="46"/>
    <tableColumn id="2" xr3:uid="{CCFCDE6A-5FAB-4AB4-9D2B-3EBF32772865}" name="Bookmaker" dataDxfId="45"/>
    <tableColumn id="3" xr3:uid="{5FA1F39B-78BC-402C-B9AE-3FA97956071D}" name="Sports" dataDxfId="44"/>
    <tableColumn id="4" xr3:uid="{FEB632B8-9BBA-45A9-A2B3-3ECAE66128AF}" name="Selection" dataDxfId="43"/>
    <tableColumn id="5" xr3:uid="{3CD0E3B9-55BF-4967-B1F7-A801D7FB2EA0}" name="Bet Type" dataDxfId="42"/>
    <tableColumn id="6" xr3:uid="{7BA7C1C9-68BE-4B7D-85F9-094DF474533C}" name="Live or Pregame" dataDxfId="41"/>
    <tableColumn id="7" xr3:uid="{C83B109A-62C4-45B4-AAAC-C3E6BE6FEBCE}" name="Wagers" dataDxfId="40"/>
    <tableColumn id="8" xr3:uid="{CA24256A-5162-4136-A1FF-7F7625B5D226}" name="Odds" dataDxfId="39"/>
    <tableColumn id="9" xr3:uid="{63D07F77-899C-4E6E-89FC-3ED27467C7BC}" name="Win/Loss/Push/Pending" dataDxfId="38"/>
    <tableColumn id="10" xr3:uid="{78697EDE-50AB-43CA-BFB9-8EC02CC8ECAA}" name="To Win" dataDxfId="37">
      <calculatedColumnFormula array="1">_xlfn.IFS(H5="","",G5="","",H5&lt;0,ROUND(G5/H5,3)*-100,G5&gt;0,G5*H5/100)</calculatedColumnFormula>
    </tableColumn>
    <tableColumn id="11" xr3:uid="{A23C2A61-2C03-4013-9475-8E1AAC38CB68}" name="Potential Return" dataDxfId="36">
      <calculatedColumnFormula>SUM(G5,J5)</calculatedColumnFormula>
    </tableColumn>
    <tableColumn id="12" xr3:uid="{7C87A2BF-C29C-40FA-A239-808445AD1EC7}" name="Result" dataDxfId="35">
      <calculatedColumnFormula>IF(I5="Win",K5-G5,IF(I5="Loss",-G5,IF(I5="Push",0,0)))</calculatedColumnFormula>
    </tableColumn>
    <tableColumn id="18" xr3:uid="{AEAE641C-1FA8-429C-8CD8-20089A1158A4}" name="Net" dataDxfId="34">
      <calculatedColumnFormula>SUM(Table1[[#This Row],[Result]])</calculatedColumnFormula>
    </tableColumn>
    <tableColumn id="13" xr3:uid="{F28410E9-5ABA-42E1-9E2F-2D1409B64326}" name="Win Count" dataDxfId="33">
      <calculatedColumnFormula>IF(I5="Win",1,)</calculatedColumnFormula>
    </tableColumn>
    <tableColumn id="14" xr3:uid="{0CDD229E-7C42-4D4A-8348-B04EA01CDBA0}" name="Loss Count" dataDxfId="32">
      <calculatedColumnFormula>IF(I5="Loss",1,)</calculatedColumnFormula>
    </tableColumn>
    <tableColumn id="15" xr3:uid="{28401ECF-024B-4AE7-B9D5-47398E84E212}" name="Push Count" dataDxfId="31">
      <calculatedColumnFormula>IF(I5="Push",1,)</calculatedColumnFormula>
    </tableColumn>
    <tableColumn id="16" xr3:uid="{78CD7243-09AC-4194-ADBB-A865F4EA0D87}" name="Pending Count" dataDxfId="30">
      <calculatedColumnFormula>IF(I5="Pending",1,)</calculatedColumnFormula>
    </tableColumn>
    <tableColumn id="17" xr3:uid="{5E9DB357-2422-42F7-9D78-3BD64FCB5D0C}" name="ROI" dataDxfId="29">
      <calculatedColumnFormula>L5/G5</calculatedColumnFormula>
    </tableColumn>
    <tableColumn id="19" xr3:uid="{F58C08E5-B597-4F02-855B-87025688E926}" name="Column1" dataDxfId="28">
      <calculatedColumnFormula>Table1[[#This Row],[Win Count]]</calculatedColumnFormula>
    </tableColumn>
    <tableColumn id="21" xr3:uid="{37BCF1BF-B459-475E-879C-17C516931D89}" name="running win%" dataDxfId="27">
      <calculatedColumnFormula>Table1[[#This Row],[Column1]]/Table1[[#This Row],[Bet'#]]</calculatedColumnFormula>
    </tableColumn>
    <tableColumn id="22" xr3:uid="{A142424A-3316-438C-8EFD-AB989B52FBAF}" name="Bet#" dataDxfId="26">
      <calculatedColumnFormula>SUM(U4)+1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1B63B2-85AB-42D9-97DA-2AD933361325}" name="Banking" displayName="Banking" ref="A1:F6" totalsRowShown="0">
  <autoFilter ref="A1:F6" xr:uid="{291B63B2-85AB-42D9-97DA-2AD933361325}"/>
  <tableColumns count="6">
    <tableColumn id="1" xr3:uid="{D45BBF24-CED9-4A75-A87D-9FF2B3B76EC5}" name="Date" dataDxfId="51"/>
    <tableColumn id="2" xr3:uid="{BFD2BBA5-CE10-486D-A421-5E9D21D33DFC}" name="Sportsbook" dataDxfId="50"/>
    <tableColumn id="3" xr3:uid="{7654D089-39AB-43AB-B9F7-E330A26C9648}" name="Transactions" dataDxfId="49"/>
    <tableColumn id="4" xr3:uid="{34313BD1-43A2-483A-A814-8925F9DDEA75}" name="Bonuses" dataDxfId="48"/>
    <tableColumn id="5" xr3:uid="{9DCC6FD9-5CF8-42C6-93C3-22A2E98652B2}" name="Amount" dataDxfId="47"/>
    <tableColumn id="6" xr3:uid="{163D8C9D-B719-462A-9256-2662A9AB8ACD}" name="Transaction" dataDxfId="52">
      <calculatedColumnFormula array="1">_xlfn.IFS(C2="Deposit",0+Banking[[#This Row],[Amount]],C2="Withdraw",0-Banking[[#This Row],[Amount]])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B98F088-4D51-4624-9CF3-BD9EBC4C27CA}" name="Bookmakers" displayName="Bookmakers" ref="A1:J6" totalsRowShown="0">
  <autoFilter ref="A1:J6" xr:uid="{0B98F088-4D51-4624-9CF3-BD9EBC4C27CA}"/>
  <tableColumns count="10">
    <tableColumn id="1" xr3:uid="{9948852A-DEFF-4503-BD06-217E62807967}" name="Bookmakers" dataDxfId="25"/>
    <tableColumn id="2" xr3:uid="{D4BDCD09-A536-494D-8FA4-F4153C7D7628}" name="Net Transaction" dataDxfId="24">
      <calculatedColumnFormula>SUMIF(Banking[Sportsbook],Bookmakers[[#This Row],[Bookmakers]],Banking[Transaction])</calculatedColumnFormula>
    </tableColumn>
    <tableColumn id="3" xr3:uid="{17B6CF47-3783-41CF-91AD-FEBC85F41EDA}" name="Net Bonuses" dataDxfId="23">
      <calculatedColumnFormula>SUMIF(Banking[[#All],[Sportsbook]],Bookmakers[[#This Row],[Bookmakers]],Banking[[#All],[Bonuses]])</calculatedColumnFormula>
    </tableColumn>
    <tableColumn id="4" xr3:uid="{869C4D5B-BE81-4C8F-B024-E087F301E665}" name="Wagered" dataDxfId="22">
      <calculatedColumnFormula>SUMIF(Table1[[#All],[Bookmaker]],Bookmakers[[#This Row],[Bookmakers]],Table1[[#All],[Wagers]])</calculatedColumnFormula>
    </tableColumn>
    <tableColumn id="5" xr3:uid="{1CCC1E21-8AD2-4757-9ACF-6D1F36ACFD5E}" name="Results" dataDxfId="21">
      <calculatedColumnFormula>SUMIF(Table1[[#All],[Bookmaker]],Bookmakers[[#This Row],[Bookmakers]],Table1[[#All],[Result]])</calculatedColumnFormula>
    </tableColumn>
    <tableColumn id="6" xr3:uid="{3E5EA547-86F2-4CD8-8046-B889E44D8F49}" name="Avaliable Funds" dataDxfId="20">
      <calculatedColumnFormula>SUM(Bookmakers[[#This Row],[Net Transaction]],Bookmakers[[#This Row],[Net Bonuses]],Bookmakers[[#This Row],[Results]])</calculatedColumnFormula>
    </tableColumn>
    <tableColumn id="7" xr3:uid="{F28C5A1D-EBD1-4F09-80DF-D174D2C848E7}" name="ROI" dataDxfId="19">
      <calculatedColumnFormula>Bookmakers[[#This Row],[Results]]/Bookmakers[[#This Row],[Wagered]]</calculatedColumnFormula>
    </tableColumn>
    <tableColumn id="8" xr3:uid="{B189BD7A-65C7-4CD1-B00D-C12507B30E21}" name="Bets" dataDxfId="18">
      <calculatedColumnFormula>COUNTIF(Table1[[#All],[Bookmaker]],Bookmakers[[#This Row],[Bookmakers]])</calculatedColumnFormula>
    </tableColumn>
    <tableColumn id="9" xr3:uid="{A4F239F0-85CC-48F8-9311-3A00B43AA163}" name="Wins" dataDxfId="17">
      <calculatedColumnFormula>SUMIF(Table1[[#All],[Bookmaker]],Bookmakers[[#This Row],[Bookmakers]],Table1[[#All],[Win Count]])</calculatedColumnFormula>
    </tableColumn>
    <tableColumn id="10" xr3:uid="{F67F0BD0-8827-4509-B77A-18BF11AD89D1}" name="Win %" dataDxfId="16">
      <calculatedColumnFormula>Bookmakers[[#This Row],[Wins]]/Bookmakers[[#This Row],[Bets]]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1C0E2D1-74E2-445B-B7C9-C6754F52BB2A}" name="Books" displayName="Books" ref="G1:G21" totalsRowShown="0" dataDxfId="14">
  <autoFilter ref="G1:G21" xr:uid="{61C0E2D1-74E2-445B-B7C9-C6754F52BB2A}"/>
  <tableColumns count="1">
    <tableColumn id="1" xr3:uid="{0E48C5D1-3699-4B20-9CF9-9E606719DCBE}" name="Bookmakers" dataDxfId="1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B201B8F-AF8B-42A6-911A-69D35E2DE3D9}" name="BetType" displayName="BetType" ref="A1:A12" totalsRowShown="0" dataDxfId="12">
  <autoFilter ref="A1:A12" xr:uid="{8B201B8F-AF8B-42A6-911A-69D35E2DE3D9}"/>
  <tableColumns count="1">
    <tableColumn id="1" xr3:uid="{98375C86-5AFE-44AE-ACC5-C680310F1F87}" name="Bet_Type" dataDxfId="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E0FD846-3722-4FB7-9076-F3FD0FCAB07A}" name="BetCategory" displayName="BetCategory" ref="B1:B5" totalsRowShown="0" dataDxfId="10">
  <autoFilter ref="B1:B5" xr:uid="{7E0FD846-3722-4FB7-9076-F3FD0FCAB07A}"/>
  <tableColumns count="1">
    <tableColumn id="1" xr3:uid="{36F4DAB4-8833-4609-B476-14101B1B7791}" name="Bet_Category" dataDxfId="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7653B6-F28D-4CDE-BA6A-854AE0F80222}" name="League" displayName="League" ref="C1:C22" totalsRowShown="0" dataDxfId="8">
  <autoFilter ref="C1:C22" xr:uid="{5F7653B6-F28D-4CDE-BA6A-854AE0F80222}"/>
  <tableColumns count="1">
    <tableColumn id="1" xr3:uid="{8D1537B8-B7B2-43E8-9D78-86216DE1CEC4}" name="League" dataDxfId="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1EA7AD6-B8E4-4FA6-9A95-FFF4AEF55EE1}" name="Result" displayName="Result" ref="D1:D5" totalsRowShown="0" dataDxfId="6">
  <autoFilter ref="D1:D5" xr:uid="{51EA7AD6-B8E4-4FA6-9A95-FFF4AEF55EE1}"/>
  <tableColumns count="1">
    <tableColumn id="1" xr3:uid="{355C70A6-DFED-49D9-9C42-9A597FAF3DFC}" name="Result"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1DA068-A21F-4F64-9248-746CBD02C2A3}" name="WinLossPush" displayName="WinLossPush" ref="F1:F5" totalsRowShown="0" dataDxfId="4">
  <autoFilter ref="F1:F5" xr:uid="{131DA068-A21F-4F64-9248-746CBD02C2A3}"/>
  <tableColumns count="1">
    <tableColumn id="1" xr3:uid="{F1B6FAED-7281-4892-890A-1B3EAA91C98F}" name="Win_Loss_Push" dataDxfId="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C9C4CA-DFDE-47C6-99FD-3A1FB7545BE0}" name="LiveOrPregame" displayName="LiveOrPregame" ref="E1:E3" totalsRowShown="0" dataDxfId="2">
  <autoFilter ref="E1:E3" xr:uid="{EEC9C4CA-DFDE-47C6-99FD-3A1FB7545BE0}"/>
  <tableColumns count="1">
    <tableColumn id="1" xr3:uid="{02CAF0D1-698B-46E1-B17B-824BB97406D5}" name="Live or Pregame"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3BF2D3-A39E-4D93-8D1B-2E37E6612564}" name="Table4" displayName="Table4" ref="H1:H3" totalsRowShown="0" dataDxfId="0">
  <autoFilter ref="H1:H3" xr:uid="{A23BF2D3-A39E-4D93-8D1B-2E37E6612564}"/>
  <tableColumns count="1">
    <tableColumn id="1" xr3:uid="{7749363C-B741-4DF0-965C-B3A4BBD5F733}" name="DepositWithdraw"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A0FD0FE-8D87-42BC-843C-60A3998D4A88}" sourceName="Date">
  <pivotTables>
    <pivotTable tabId="6" name="PivotTable3"/>
  </pivotTables>
  <state minimalRefreshVersion="6" lastRefreshVersion="6" pivotCacheId="60909476" filterType="unknown">
    <bounds startDate="2023-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7397FBFC-476C-4BC7-918A-9E78213280DC}" cache="NativeTimeline_Date" caption="Date" level="2" selectionLevel="2" scrollPosition="2023-01-01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E00C0-322B-4933-BB87-A073EB2C1BC0}">
  <dimension ref="B3:O28"/>
  <sheetViews>
    <sheetView showGridLines="0" workbookViewId="0">
      <selection activeCell="R7" sqref="R7"/>
    </sheetView>
  </sheetViews>
  <sheetFormatPr defaultRowHeight="15" x14ac:dyDescent="0.25"/>
  <cols>
    <col min="4" max="4" width="14.85546875" customWidth="1"/>
    <col min="7" max="7" width="10.42578125" customWidth="1"/>
    <col min="8" max="8" width="19.28515625" customWidth="1"/>
    <col min="12" max="12" width="25.28515625" customWidth="1"/>
    <col min="15" max="15" width="17.140625" customWidth="1"/>
  </cols>
  <sheetData>
    <row r="3" spans="2:15" ht="15" customHeight="1" x14ac:dyDescent="0.25">
      <c r="B3" s="32" t="s">
        <v>74</v>
      </c>
      <c r="C3" s="32"/>
      <c r="D3" s="33"/>
      <c r="E3" s="32" t="s">
        <v>89</v>
      </c>
      <c r="F3" s="34"/>
      <c r="G3" s="34"/>
      <c r="H3" s="33"/>
      <c r="I3" s="32" t="s">
        <v>77</v>
      </c>
      <c r="J3" s="32"/>
      <c r="K3" s="32"/>
      <c r="L3" s="33"/>
      <c r="M3" s="32" t="s">
        <v>105</v>
      </c>
      <c r="N3" s="35"/>
      <c r="O3" s="35"/>
    </row>
    <row r="4" spans="2:15" ht="15" customHeight="1" x14ac:dyDescent="0.25">
      <c r="B4" s="36"/>
      <c r="C4" s="36"/>
      <c r="D4" s="37"/>
      <c r="E4" s="38"/>
      <c r="F4" s="38"/>
      <c r="G4" s="38"/>
      <c r="H4" s="37"/>
      <c r="I4" s="36"/>
      <c r="J4" s="36"/>
      <c r="K4" s="36"/>
      <c r="L4" s="37"/>
      <c r="M4" s="39"/>
      <c r="N4" s="39"/>
      <c r="O4" s="39"/>
    </row>
    <row r="5" spans="2:15" ht="15" customHeight="1" x14ac:dyDescent="0.25">
      <c r="B5" s="28">
        <f>'Bet Log'!Y5</f>
        <v>-2.9411764705882353E-2</v>
      </c>
      <c r="C5" s="28"/>
      <c r="D5" s="29"/>
      <c r="E5" s="28">
        <f>'Bet Log'!Z5</f>
        <v>0.5</v>
      </c>
      <c r="F5" s="28"/>
      <c r="G5" s="28"/>
      <c r="H5" s="29"/>
      <c r="I5" s="30">
        <f>'Bet Log'!X5</f>
        <v>-1</v>
      </c>
      <c r="J5" s="30"/>
      <c r="K5" s="30"/>
      <c r="L5" s="29"/>
      <c r="M5" s="31">
        <f>SUM(Bookmakers!F1:F6)</f>
        <v>499</v>
      </c>
      <c r="N5" s="31"/>
      <c r="O5" s="31"/>
    </row>
    <row r="6" spans="2:15" ht="15" customHeight="1" x14ac:dyDescent="0.25">
      <c r="B6" s="28"/>
      <c r="C6" s="28"/>
      <c r="D6" s="29"/>
      <c r="E6" s="28"/>
      <c r="F6" s="28"/>
      <c r="G6" s="28"/>
      <c r="H6" s="29"/>
      <c r="I6" s="30"/>
      <c r="J6" s="30"/>
      <c r="K6" s="30"/>
      <c r="L6" s="29"/>
      <c r="M6" s="31"/>
      <c r="N6" s="31"/>
      <c r="O6" s="31"/>
    </row>
    <row r="7" spans="2:15" ht="15" customHeight="1" x14ac:dyDescent="0.25">
      <c r="B7" s="28"/>
      <c r="C7" s="28"/>
      <c r="D7" s="29"/>
      <c r="E7" s="28"/>
      <c r="F7" s="28"/>
      <c r="G7" s="28"/>
      <c r="H7" s="29"/>
      <c r="I7" s="30"/>
      <c r="J7" s="30"/>
      <c r="K7" s="30"/>
      <c r="L7" s="29"/>
      <c r="M7" s="31"/>
      <c r="N7" s="31"/>
      <c r="O7" s="31"/>
    </row>
    <row r="24" spans="5:7" x14ac:dyDescent="0.25">
      <c r="E24" s="4"/>
      <c r="F24" s="4"/>
      <c r="G24" s="4"/>
    </row>
    <row r="25" spans="5:7" x14ac:dyDescent="0.25">
      <c r="E25" s="4"/>
      <c r="F25" s="4"/>
      <c r="G25" s="4"/>
    </row>
    <row r="26" spans="5:7" x14ac:dyDescent="0.25">
      <c r="E26" s="5"/>
      <c r="F26" s="5"/>
      <c r="G26" s="5"/>
    </row>
    <row r="27" spans="5:7" x14ac:dyDescent="0.25">
      <c r="E27" s="5"/>
      <c r="F27" s="5"/>
      <c r="G27" s="5"/>
    </row>
    <row r="28" spans="5:7" x14ac:dyDescent="0.25">
      <c r="E28" s="5"/>
      <c r="F28" s="5"/>
      <c r="G28" s="5"/>
    </row>
  </sheetData>
  <mergeCells count="10">
    <mergeCell ref="M3:O4"/>
    <mergeCell ref="M5:O7"/>
    <mergeCell ref="E24:G25"/>
    <mergeCell ref="E26:G28"/>
    <mergeCell ref="B5:C7"/>
    <mergeCell ref="B3:C4"/>
    <mergeCell ref="E5:G7"/>
    <mergeCell ref="E3:G4"/>
    <mergeCell ref="I3:K4"/>
    <mergeCell ref="I5:K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645D-DDC8-4ACC-B069-6018D5B0AD03}">
  <dimension ref="A1:Z9"/>
  <sheetViews>
    <sheetView topLeftCell="D1" workbookViewId="0">
      <selection activeCell="W4" sqref="W4:Z5"/>
    </sheetView>
  </sheetViews>
  <sheetFormatPr defaultRowHeight="15" x14ac:dyDescent="0.25"/>
  <cols>
    <col min="1" max="1" width="10.7109375" bestFit="1" customWidth="1"/>
    <col min="2" max="2" width="10.7109375" customWidth="1"/>
    <col min="3" max="3" width="13.140625" customWidth="1"/>
    <col min="4" max="4" width="39.28515625" customWidth="1"/>
    <col min="5" max="5" width="11.28515625" customWidth="1"/>
    <col min="6" max="6" width="10.85546875" customWidth="1"/>
    <col min="7" max="7" width="17.28515625" customWidth="1"/>
    <col min="10" max="10" width="11.42578125" customWidth="1"/>
    <col min="11" max="11" width="9.42578125" customWidth="1"/>
    <col min="12" max="12" width="17.7109375" customWidth="1"/>
    <col min="24" max="24" width="14.28515625" bestFit="1" customWidth="1"/>
    <col min="25" max="25" width="13.28515625" bestFit="1" customWidth="1"/>
  </cols>
  <sheetData>
    <row r="1" spans="1:26" x14ac:dyDescent="0.25">
      <c r="A1" s="18"/>
      <c r="B1" s="18"/>
      <c r="C1" t="s">
        <v>111</v>
      </c>
    </row>
    <row r="4" spans="1:26" x14ac:dyDescent="0.25">
      <c r="A4" s="1" t="s">
        <v>38</v>
      </c>
      <c r="B4" t="s">
        <v>39</v>
      </c>
      <c r="C4" t="s">
        <v>40</v>
      </c>
      <c r="D4" t="s">
        <v>41</v>
      </c>
      <c r="E4" t="s">
        <v>42</v>
      </c>
      <c r="F4" t="s">
        <v>43</v>
      </c>
      <c r="G4" t="s">
        <v>75</v>
      </c>
      <c r="H4" t="s">
        <v>44</v>
      </c>
      <c r="I4" t="s">
        <v>68</v>
      </c>
      <c r="J4" t="s">
        <v>45</v>
      </c>
      <c r="K4" t="s">
        <v>46</v>
      </c>
      <c r="L4" t="s">
        <v>33</v>
      </c>
      <c r="M4" t="s">
        <v>85</v>
      </c>
      <c r="N4" t="s">
        <v>71</v>
      </c>
      <c r="O4" t="s">
        <v>70</v>
      </c>
      <c r="P4" t="s">
        <v>72</v>
      </c>
      <c r="Q4" t="s">
        <v>73</v>
      </c>
      <c r="R4" t="s">
        <v>74</v>
      </c>
      <c r="S4" t="s">
        <v>108</v>
      </c>
      <c r="T4" s="2" t="s">
        <v>110</v>
      </c>
      <c r="U4" s="2" t="s">
        <v>109</v>
      </c>
      <c r="V4" s="2"/>
      <c r="W4" s="40" t="s">
        <v>87</v>
      </c>
      <c r="X4" s="40" t="s">
        <v>88</v>
      </c>
      <c r="Y4" s="40" t="s">
        <v>74</v>
      </c>
      <c r="Z4" s="40" t="s">
        <v>89</v>
      </c>
    </row>
    <row r="5" spans="1:26" x14ac:dyDescent="0.25">
      <c r="A5" s="44">
        <v>45255</v>
      </c>
      <c r="B5" s="43" t="s">
        <v>51</v>
      </c>
      <c r="C5" s="43" t="s">
        <v>30</v>
      </c>
      <c r="D5" s="43"/>
      <c r="E5" s="43" t="s">
        <v>1</v>
      </c>
      <c r="F5" s="43" t="s">
        <v>58</v>
      </c>
      <c r="G5" s="45">
        <v>23</v>
      </c>
      <c r="H5" s="43">
        <v>-230</v>
      </c>
      <c r="I5" s="43" t="s">
        <v>34</v>
      </c>
      <c r="J5" s="15" cm="1">
        <f t="array" ref="J5">_xlfn.IFS(H5="","",G5="","",H5&lt;0,ROUND(G5/H5,3)*-100,G5&gt;0,G5*H5/100)</f>
        <v>10</v>
      </c>
      <c r="K5" s="15">
        <f>SUM(G5,J5)</f>
        <v>33</v>
      </c>
      <c r="L5" s="15">
        <f>IF(I5="Win",K5-G5,IF(I5="Loss",-G5,IF(I5="Push",0,0)))</f>
        <v>10</v>
      </c>
      <c r="M5" s="15">
        <f>SUM(Table1[[#This Row],[Result]])</f>
        <v>10</v>
      </c>
      <c r="N5" s="16">
        <f t="shared" ref="N5:N6" si="0">IF(I5="Win",1,)</f>
        <v>1</v>
      </c>
      <c r="O5" s="16">
        <f t="shared" ref="O5:O6" si="1">IF(I5="Loss",1,)</f>
        <v>0</v>
      </c>
      <c r="P5" s="16">
        <f>IF(I5="Push",1,)</f>
        <v>0</v>
      </c>
      <c r="Q5" s="16">
        <f>IF(I5="Pending",1,)</f>
        <v>0</v>
      </c>
      <c r="R5" s="17">
        <f>L5/G5</f>
        <v>0.43478260869565216</v>
      </c>
      <c r="S5" s="16">
        <v>1</v>
      </c>
      <c r="T5" s="17">
        <f>Table1[[#This Row],[Column1]]/Table1[[#This Row],[Bet'#]]</f>
        <v>1</v>
      </c>
      <c r="U5" s="22">
        <f t="shared" ref="U5:U6" si="2">SUM(U4)+1</f>
        <v>1</v>
      </c>
      <c r="V5" s="23"/>
      <c r="W5" s="41">
        <f>SUM(Table1[[#All],[Wagers]])</f>
        <v>34</v>
      </c>
      <c r="X5" s="41">
        <f>SUM(Table1[[#All],[Result]])</f>
        <v>-1</v>
      </c>
      <c r="Y5" s="42">
        <f>X5/W5</f>
        <v>-2.9411764705882353E-2</v>
      </c>
      <c r="Z5" s="42">
        <f>AVERAGE(Table1[[#All],[Win Count]])</f>
        <v>0.5</v>
      </c>
    </row>
    <row r="6" spans="1:26" x14ac:dyDescent="0.25">
      <c r="A6" s="44">
        <v>45256</v>
      </c>
      <c r="B6" s="43" t="s">
        <v>49</v>
      </c>
      <c r="C6" s="43" t="s">
        <v>32</v>
      </c>
      <c r="D6" s="43"/>
      <c r="E6" s="43" t="s">
        <v>2</v>
      </c>
      <c r="F6" s="43" t="s">
        <v>58</v>
      </c>
      <c r="G6" s="45">
        <v>11</v>
      </c>
      <c r="H6" s="43">
        <v>-110</v>
      </c>
      <c r="I6" s="43" t="s">
        <v>35</v>
      </c>
      <c r="J6" s="15" cm="1">
        <f t="array" ref="J6">_xlfn.IFS(H6="","",G6="","",H6&lt;0,ROUND(G6/H6,3)*-100,G6&gt;0,G6*H6/100)</f>
        <v>10</v>
      </c>
      <c r="K6" s="15">
        <f>SUM(G6,J6)</f>
        <v>21</v>
      </c>
      <c r="L6" s="15">
        <f>IF(I6="Win",K6-G6,IF(I6="Loss",-G6,IF(I6="Push",0,0)))</f>
        <v>-11</v>
      </c>
      <c r="M6" s="15">
        <f>SUM(M5,Table1[[#This Row],[Result]])</f>
        <v>-1</v>
      </c>
      <c r="N6" s="16">
        <f t="shared" si="0"/>
        <v>0</v>
      </c>
      <c r="O6" s="16">
        <f t="shared" si="1"/>
        <v>1</v>
      </c>
      <c r="P6" s="16">
        <f>IF(I6="Push",1,)</f>
        <v>0</v>
      </c>
      <c r="Q6" s="16">
        <f>IF(I6="Pending",1,)</f>
        <v>0</v>
      </c>
      <c r="R6" s="17">
        <f>L6/G6</f>
        <v>-1</v>
      </c>
      <c r="S6" s="16">
        <f>S5+Table1[[#This Row],[Win Count]]</f>
        <v>1</v>
      </c>
      <c r="T6" s="17">
        <f>Table1[[#This Row],[Column1]]/Table1[[#This Row],[Bet'#]]</f>
        <v>0.5</v>
      </c>
      <c r="U6" s="22">
        <f t="shared" si="2"/>
        <v>2</v>
      </c>
      <c r="V6" s="23"/>
    </row>
    <row r="7" spans="1:26" x14ac:dyDescent="0.25">
      <c r="V7" s="23"/>
    </row>
    <row r="8" spans="1:26" x14ac:dyDescent="0.25">
      <c r="S8" s="2"/>
      <c r="V8" s="23"/>
    </row>
    <row r="9" spans="1:26" x14ac:dyDescent="0.25">
      <c r="V9" s="23"/>
    </row>
  </sheetData>
  <mergeCells count="1">
    <mergeCell ref="A1:B1"/>
  </mergeCells>
  <phoneticPr fontId="4"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6">
        <x14:dataValidation type="list" allowBlank="1" showInputMessage="1" showErrorMessage="1" xr:uid="{65FBF0EB-187A-4CDD-AD73-424D87D7DED3}">
          <x14:formula1>
            <xm:f>REF!$G:$G</xm:f>
          </x14:formula1>
          <xm:sqref>B4 B6 C7:C1048576</xm:sqref>
        </x14:dataValidation>
        <x14:dataValidation type="list" allowBlank="1" showInputMessage="1" showErrorMessage="1" xr:uid="{5D671615-2B7E-4749-A0D8-CE8431E05A9D}">
          <x14:formula1>
            <xm:f>REF!$C$2:$C$40</xm:f>
          </x14:formula1>
          <xm:sqref>C5:C6</xm:sqref>
        </x14:dataValidation>
        <x14:dataValidation type="list" allowBlank="1" showInputMessage="1" showErrorMessage="1" xr:uid="{BDA95D9E-5EE3-4EEA-8FD3-50366ED01D9D}">
          <x14:formula1>
            <xm:f>REF!$A$2:$A$40</xm:f>
          </x14:formula1>
          <xm:sqref>E5:E6</xm:sqref>
        </x14:dataValidation>
        <x14:dataValidation type="list" allowBlank="1" showInputMessage="1" showErrorMessage="1" xr:uid="{7C1CB211-CEF6-474D-ABB2-79FEC59C6380}">
          <x14:formula1>
            <xm:f>REF!$E$2:$E$3</xm:f>
          </x14:formula1>
          <xm:sqref>F5:F6</xm:sqref>
        </x14:dataValidation>
        <x14:dataValidation type="list" allowBlank="1" showInputMessage="1" showErrorMessage="1" xr:uid="{C9249C8F-BA62-4BBD-AFBC-13858ACCF5AD}">
          <x14:formula1>
            <xm:f>REF!$F$2:$F$5</xm:f>
          </x14:formula1>
          <xm:sqref>I5:I6</xm:sqref>
        </x14:dataValidation>
        <x14:dataValidation type="list" allowBlank="1" showInputMessage="1" showErrorMessage="1" xr:uid="{145CA5B8-29E4-486A-8E5D-F9A476F7A55A}">
          <x14:formula1>
            <xm:f>REF!$G2:$G$40</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AF5FF-DDB5-4D75-8236-398AC0ED1869}">
  <dimension ref="A1:J6"/>
  <sheetViews>
    <sheetView workbookViewId="0">
      <selection activeCell="E6" sqref="A2:E6"/>
    </sheetView>
  </sheetViews>
  <sheetFormatPr defaultRowHeight="15" x14ac:dyDescent="0.25"/>
  <cols>
    <col min="1" max="1" width="9.7109375" bestFit="1" customWidth="1"/>
    <col min="2" max="2" width="13.140625" customWidth="1"/>
    <col min="3" max="3" width="20.42578125" customWidth="1"/>
    <col min="4" max="4" width="10.5703125" customWidth="1"/>
  </cols>
  <sheetData>
    <row r="1" spans="1:10" x14ac:dyDescent="0.25">
      <c r="A1" t="s">
        <v>38</v>
      </c>
      <c r="B1" t="s">
        <v>94</v>
      </c>
      <c r="C1" t="s">
        <v>106</v>
      </c>
      <c r="D1" t="s">
        <v>93</v>
      </c>
      <c r="E1" t="s">
        <v>122</v>
      </c>
      <c r="F1" t="s">
        <v>123</v>
      </c>
    </row>
    <row r="2" spans="1:10" x14ac:dyDescent="0.25">
      <c r="A2" s="44">
        <v>44983</v>
      </c>
      <c r="B2" s="43" t="s">
        <v>51</v>
      </c>
      <c r="C2" s="43" t="s">
        <v>96</v>
      </c>
      <c r="D2" s="43"/>
      <c r="E2" s="43">
        <v>100</v>
      </c>
      <c r="F2" s="40" cm="1">
        <f t="array" ref="F2">_xlfn.IFS(C2="Deposit",0+Banking[[#This Row],[Amount]],C2="Withdraw",0-Banking[[#This Row],[Amount]])</f>
        <v>100</v>
      </c>
      <c r="G2" s="43"/>
      <c r="H2" s="16"/>
      <c r="I2" s="16"/>
      <c r="J2" t="s">
        <v>124</v>
      </c>
    </row>
    <row r="3" spans="1:10" x14ac:dyDescent="0.25">
      <c r="A3" s="44">
        <v>44983</v>
      </c>
      <c r="B3" s="43" t="s">
        <v>48</v>
      </c>
      <c r="C3" s="43" t="s">
        <v>96</v>
      </c>
      <c r="D3" s="43"/>
      <c r="E3" s="43">
        <v>100</v>
      </c>
      <c r="F3" s="40" cm="1">
        <f t="array" ref="F3">_xlfn.IFS(C3="Deposit",0+Banking[[#This Row],[Amount]],C3="Withdraw",0-Banking[[#This Row],[Amount]])</f>
        <v>100</v>
      </c>
    </row>
    <row r="4" spans="1:10" x14ac:dyDescent="0.25">
      <c r="A4" s="44">
        <v>44983</v>
      </c>
      <c r="B4" s="43" t="s">
        <v>50</v>
      </c>
      <c r="C4" s="43" t="s">
        <v>96</v>
      </c>
      <c r="D4" s="43"/>
      <c r="E4" s="43">
        <v>100</v>
      </c>
      <c r="F4" s="40" cm="1">
        <f t="array" ref="F4">_xlfn.IFS(C4="Deposit",0+Banking[[#This Row],[Amount]],C4="Withdraw",0-Banking[[#This Row],[Amount]])</f>
        <v>100</v>
      </c>
    </row>
    <row r="5" spans="1:10" x14ac:dyDescent="0.25">
      <c r="A5" s="44">
        <v>44983</v>
      </c>
      <c r="B5" s="43" t="s">
        <v>49</v>
      </c>
      <c r="C5" s="43" t="s">
        <v>96</v>
      </c>
      <c r="D5" s="43"/>
      <c r="E5" s="43">
        <v>100</v>
      </c>
      <c r="F5" s="40" cm="1">
        <f t="array" ref="F5">_xlfn.IFS(C5="Deposit",0+Banking[[#This Row],[Amount]],C5="Withdraw",0-Banking[[#This Row],[Amount]])</f>
        <v>100</v>
      </c>
    </row>
    <row r="6" spans="1:10" x14ac:dyDescent="0.25">
      <c r="A6" s="44">
        <v>44984</v>
      </c>
      <c r="B6" s="43" t="s">
        <v>60</v>
      </c>
      <c r="C6" s="43" t="s">
        <v>96</v>
      </c>
      <c r="D6" s="43"/>
      <c r="E6" s="43">
        <v>100</v>
      </c>
      <c r="F6" s="40" cm="1">
        <f t="array" ref="F6">_xlfn.IFS(C6="Deposit",0+Banking[[#This Row],[Amount]],C6="Withdraw",0-Banking[[#This Row],[Amount]])</f>
        <v>100</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EB89FEC3-A352-4148-920B-32E8D690C733}">
          <x14:formula1>
            <xm:f>REF!$G$2:$G$167</xm:f>
          </x14:formula1>
          <xm:sqref>B2:B6</xm:sqref>
        </x14:dataValidation>
        <x14:dataValidation type="list" allowBlank="1" showInputMessage="1" showErrorMessage="1" xr:uid="{CD1CB741-3FDC-436B-BB9F-75473A9E759C}">
          <x14:formula1>
            <xm:f>REF!$H$2:$H$3</xm:f>
          </x14:formula1>
          <xm:sqref>C2:C6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553DE-7F40-4E4B-BFFF-7F71CFFB0E87}">
  <dimension ref="E22:R27"/>
  <sheetViews>
    <sheetView showGridLines="0" workbookViewId="0">
      <selection activeCell="K23" sqref="K23"/>
    </sheetView>
  </sheetViews>
  <sheetFormatPr defaultRowHeight="15" x14ac:dyDescent="0.25"/>
  <cols>
    <col min="8" max="8" width="5.5703125" customWidth="1"/>
    <col min="9" max="9" width="11.28515625" bestFit="1" customWidth="1"/>
    <col min="10" max="10" width="4.85546875" bestFit="1" customWidth="1"/>
    <col min="11" max="11" width="5.5703125" bestFit="1" customWidth="1"/>
    <col min="12" max="12" width="6.7109375" bestFit="1" customWidth="1"/>
    <col min="13" max="13" width="7.5703125" bestFit="1" customWidth="1"/>
    <col min="14" max="14" width="12.5703125" bestFit="1" customWidth="1"/>
    <col min="15" max="15" width="9.140625" bestFit="1" customWidth="1"/>
    <col min="16" max="16" width="9.7109375" bestFit="1" customWidth="1"/>
    <col min="17" max="17" width="7.85546875" bestFit="1" customWidth="1"/>
    <col min="18" max="18" width="7.140625" customWidth="1"/>
    <col min="19" max="19" width="10.85546875" customWidth="1"/>
    <col min="21" max="21" width="13.5703125" customWidth="1"/>
  </cols>
  <sheetData>
    <row r="22" spans="5:18" ht="15.75" thickBot="1" x14ac:dyDescent="0.3">
      <c r="I22" s="14" t="s">
        <v>84</v>
      </c>
      <c r="J22" s="14" t="s">
        <v>80</v>
      </c>
      <c r="K22" s="14" t="s">
        <v>79</v>
      </c>
      <c r="L22" s="14" t="s">
        <v>81</v>
      </c>
      <c r="M22" s="14" t="s">
        <v>82</v>
      </c>
      <c r="N22" s="14" t="s">
        <v>83</v>
      </c>
      <c r="O22" s="14" t="s">
        <v>76</v>
      </c>
      <c r="P22" s="14" t="s">
        <v>77</v>
      </c>
      <c r="Q22" s="14" t="s">
        <v>78</v>
      </c>
      <c r="R22" s="14" t="s">
        <v>86</v>
      </c>
    </row>
    <row r="23" spans="5:18" x14ac:dyDescent="0.25">
      <c r="I23" s="9" t="s">
        <v>30</v>
      </c>
      <c r="J23" s="6">
        <v>1</v>
      </c>
      <c r="K23" s="6">
        <v>1</v>
      </c>
      <c r="L23" s="6">
        <v>0</v>
      </c>
      <c r="M23" s="6">
        <v>0</v>
      </c>
      <c r="N23" s="6">
        <v>0</v>
      </c>
      <c r="O23" s="7">
        <v>23</v>
      </c>
      <c r="P23" s="7">
        <v>10</v>
      </c>
      <c r="Q23" s="8">
        <v>0.43478260869565216</v>
      </c>
      <c r="R23" s="8">
        <v>1</v>
      </c>
    </row>
    <row r="24" spans="5:18" ht="15.75" thickBot="1" x14ac:dyDescent="0.3">
      <c r="I24" s="9" t="s">
        <v>32</v>
      </c>
      <c r="J24" s="6">
        <v>1</v>
      </c>
      <c r="K24" s="6">
        <v>0</v>
      </c>
      <c r="L24" s="6">
        <v>1</v>
      </c>
      <c r="M24" s="6">
        <v>0</v>
      </c>
      <c r="N24" s="6">
        <v>0</v>
      </c>
      <c r="O24" s="7">
        <v>11</v>
      </c>
      <c r="P24" s="7">
        <v>-11</v>
      </c>
      <c r="Q24" s="8">
        <v>-1</v>
      </c>
      <c r="R24" s="8">
        <v>0</v>
      </c>
    </row>
    <row r="25" spans="5:18" x14ac:dyDescent="0.25">
      <c r="E25" s="19" t="s">
        <v>112</v>
      </c>
      <c r="F25" s="19"/>
      <c r="G25" s="19"/>
      <c r="H25" s="20"/>
      <c r="I25" s="13" t="s">
        <v>69</v>
      </c>
      <c r="J25" s="10">
        <v>2</v>
      </c>
      <c r="K25" s="10">
        <v>1</v>
      </c>
      <c r="L25" s="10">
        <v>1</v>
      </c>
      <c r="M25" s="10">
        <v>0</v>
      </c>
      <c r="N25" s="10">
        <v>0</v>
      </c>
      <c r="O25" s="11">
        <v>34</v>
      </c>
      <c r="P25" s="11">
        <v>-1</v>
      </c>
      <c r="Q25" s="12">
        <v>-0.28260869565217395</v>
      </c>
      <c r="R25" s="12">
        <v>0.5</v>
      </c>
    </row>
    <row r="26" spans="5:18" x14ac:dyDescent="0.25">
      <c r="E26" s="19"/>
      <c r="F26" s="19"/>
      <c r="G26" s="19"/>
      <c r="H26" s="20"/>
    </row>
    <row r="27" spans="5:18" ht="15.75" thickBot="1" x14ac:dyDescent="0.3"/>
  </sheetData>
  <mergeCells count="1">
    <mergeCell ref="E25:H26"/>
  </mergeCells>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AA53B-31CF-419A-A5D7-CE00070D6C83}">
  <dimension ref="A1:N38"/>
  <sheetViews>
    <sheetView workbookViewId="0">
      <selection activeCell="B2" sqref="B2:J6"/>
    </sheetView>
  </sheetViews>
  <sheetFormatPr defaultRowHeight="15" x14ac:dyDescent="0.25"/>
  <cols>
    <col min="1" max="1" width="14.42578125" bestFit="1" customWidth="1"/>
    <col min="2" max="2" width="17" customWidth="1"/>
    <col min="3" max="3" width="14.28515625" customWidth="1"/>
    <col min="4" max="4" width="11.28515625" bestFit="1" customWidth="1"/>
    <col min="5" max="5" width="9.5703125" customWidth="1"/>
    <col min="6" max="6" width="17.140625" customWidth="1"/>
  </cols>
  <sheetData>
    <row r="1" spans="1:14" x14ac:dyDescent="0.25">
      <c r="A1" t="s">
        <v>47</v>
      </c>
      <c r="B1" s="3" t="s">
        <v>107</v>
      </c>
      <c r="C1" s="3" t="s">
        <v>104</v>
      </c>
      <c r="D1" s="3" t="s">
        <v>76</v>
      </c>
      <c r="E1" s="3" t="s">
        <v>103</v>
      </c>
      <c r="F1" s="3" t="s">
        <v>105</v>
      </c>
      <c r="G1" t="s">
        <v>74</v>
      </c>
      <c r="H1" t="s">
        <v>80</v>
      </c>
      <c r="I1" t="s">
        <v>79</v>
      </c>
      <c r="J1" t="s">
        <v>86</v>
      </c>
      <c r="L1" s="16"/>
      <c r="M1" s="16"/>
      <c r="N1" t="s">
        <v>113</v>
      </c>
    </row>
    <row r="2" spans="1:14" x14ac:dyDescent="0.25">
      <c r="A2" s="43" t="s">
        <v>48</v>
      </c>
      <c r="B2" s="15">
        <f>SUMIF(Banking[Sportsbook],Bookmakers[[#This Row],[Bookmakers]],Banking[Transaction])</f>
        <v>100</v>
      </c>
      <c r="C2" s="15">
        <f>SUMIF(Banking[[#All],[Sportsbook]],Bookmakers[[#This Row],[Bookmakers]],Banking[[#All],[Bonuses]])</f>
        <v>0</v>
      </c>
      <c r="D2" s="15">
        <f>SUMIF(Table1[[#All],[Bookmaker]],Bookmakers[[#This Row],[Bookmakers]],Table1[[#All],[Wagers]])</f>
        <v>0</v>
      </c>
      <c r="E2" s="15">
        <f>SUMIF(Table1[[#All],[Bookmaker]],Bookmakers[[#This Row],[Bookmakers]],Table1[[#All],[Result]])</f>
        <v>0</v>
      </c>
      <c r="F2" s="15">
        <f>SUM(Bookmakers[[#This Row],[Net Transaction]],Bookmakers[[#This Row],[Net Bonuses]],Bookmakers[[#This Row],[Results]])</f>
        <v>100</v>
      </c>
      <c r="G2" s="17" t="e">
        <f>Bookmakers[[#This Row],[Results]]/Bookmakers[[#This Row],[Wagered]]</f>
        <v>#DIV/0!</v>
      </c>
      <c r="H2" s="16">
        <f>COUNTIF(Table1[[#All],[Bookmaker]],Bookmakers[[#This Row],[Bookmakers]])</f>
        <v>0</v>
      </c>
      <c r="I2" s="16">
        <f>SUMIF(Table1[[#All],[Bookmaker]],Bookmakers[[#This Row],[Bookmakers]],Table1[[#All],[Win Count]])</f>
        <v>0</v>
      </c>
      <c r="J2" s="17" t="e">
        <f>Bookmakers[[#This Row],[Wins]]/Bookmakers[[#This Row],[Bets]]</f>
        <v>#DIV/0!</v>
      </c>
    </row>
    <row r="3" spans="1:14" x14ac:dyDescent="0.25">
      <c r="A3" s="43" t="s">
        <v>49</v>
      </c>
      <c r="B3" s="15">
        <f>SUMIF(Banking[Sportsbook],Bookmakers[[#This Row],[Bookmakers]],Banking[Transaction])</f>
        <v>100</v>
      </c>
      <c r="C3" s="15">
        <f>SUMIF(Banking[[#All],[Sportsbook]],Bookmakers[[#This Row],[Bookmakers]],Banking[[#All],[Bonuses]])</f>
        <v>0</v>
      </c>
      <c r="D3" s="15">
        <f>SUMIF(Table1[[#All],[Bookmaker]],Bookmakers[[#This Row],[Bookmakers]],Table1[[#All],[Wagers]])</f>
        <v>11</v>
      </c>
      <c r="E3" s="15">
        <f>SUMIF(Table1[[#All],[Bookmaker]],Bookmakers[[#This Row],[Bookmakers]],Table1[[#All],[Result]])</f>
        <v>-11</v>
      </c>
      <c r="F3" s="15">
        <f>SUM(Bookmakers[[#This Row],[Net Transaction]],Bookmakers[[#This Row],[Net Bonuses]],Bookmakers[[#This Row],[Results]])</f>
        <v>89</v>
      </c>
      <c r="G3" s="17">
        <f>Bookmakers[[#This Row],[Results]]/Bookmakers[[#This Row],[Wagered]]</f>
        <v>-1</v>
      </c>
      <c r="H3" s="16">
        <f>COUNTIF(Table1[[#All],[Bookmaker]],Bookmakers[[#This Row],[Bookmakers]])</f>
        <v>1</v>
      </c>
      <c r="I3" s="16">
        <f>SUMIF(Table1[[#All],[Bookmaker]],Bookmakers[[#This Row],[Bookmakers]],Table1[[#All],[Win Count]])</f>
        <v>0</v>
      </c>
      <c r="J3" s="17">
        <f>Bookmakers[[#This Row],[Wins]]/Bookmakers[[#This Row],[Bets]]</f>
        <v>0</v>
      </c>
    </row>
    <row r="4" spans="1:14" x14ac:dyDescent="0.25">
      <c r="A4" s="43" t="s">
        <v>50</v>
      </c>
      <c r="B4" s="15">
        <f>SUMIF(Banking[Sportsbook],Bookmakers[[#This Row],[Bookmakers]],Banking[Transaction])</f>
        <v>100</v>
      </c>
      <c r="C4" s="15">
        <f>SUMIF(Banking[[#All],[Sportsbook]],Bookmakers[[#This Row],[Bookmakers]],Banking[[#All],[Bonuses]])</f>
        <v>0</v>
      </c>
      <c r="D4" s="15">
        <f>SUMIF(Table1[[#All],[Bookmaker]],Bookmakers[[#This Row],[Bookmakers]],Table1[[#All],[Wagers]])</f>
        <v>0</v>
      </c>
      <c r="E4" s="15">
        <f>SUMIF(Table1[[#All],[Bookmaker]],Bookmakers[[#This Row],[Bookmakers]],Table1[[#All],[Result]])</f>
        <v>0</v>
      </c>
      <c r="F4" s="15">
        <f>SUM(Bookmakers[[#This Row],[Net Transaction]],Bookmakers[[#This Row],[Net Bonuses]],Bookmakers[[#This Row],[Results]])</f>
        <v>100</v>
      </c>
      <c r="G4" s="17" t="e">
        <f>Bookmakers[[#This Row],[Results]]/Bookmakers[[#This Row],[Wagered]]</f>
        <v>#DIV/0!</v>
      </c>
      <c r="H4" s="16">
        <f>COUNTIF(Table1[[#All],[Bookmaker]],Bookmakers[[#This Row],[Bookmakers]])</f>
        <v>0</v>
      </c>
      <c r="I4" s="16">
        <f>SUMIF(Table1[[#All],[Bookmaker]],Bookmakers[[#This Row],[Bookmakers]],Table1[[#All],[Win Count]])</f>
        <v>0</v>
      </c>
      <c r="J4" s="17" t="e">
        <f>Bookmakers[[#This Row],[Wins]]/Bookmakers[[#This Row],[Bets]]</f>
        <v>#DIV/0!</v>
      </c>
    </row>
    <row r="5" spans="1:14" x14ac:dyDescent="0.25">
      <c r="A5" s="43" t="s">
        <v>51</v>
      </c>
      <c r="B5" s="15">
        <f>SUMIF(Banking[Sportsbook],Bookmakers[[#This Row],[Bookmakers]],Banking[Transaction])</f>
        <v>100</v>
      </c>
      <c r="C5" s="15">
        <f>SUMIF(Banking[[#All],[Sportsbook]],Bookmakers[[#This Row],[Bookmakers]],Banking[[#All],[Bonuses]])</f>
        <v>0</v>
      </c>
      <c r="D5" s="15">
        <f>SUMIF(Table1[[#All],[Bookmaker]],Bookmakers[[#This Row],[Bookmakers]],Table1[[#All],[Wagers]])</f>
        <v>23</v>
      </c>
      <c r="E5" s="15">
        <f>SUMIF(Table1[[#All],[Bookmaker]],Bookmakers[[#This Row],[Bookmakers]],Table1[[#All],[Result]])</f>
        <v>10</v>
      </c>
      <c r="F5" s="15">
        <f>SUM(Bookmakers[[#This Row],[Net Transaction]],Bookmakers[[#This Row],[Net Bonuses]],Bookmakers[[#This Row],[Results]])</f>
        <v>110</v>
      </c>
      <c r="G5" s="17">
        <f>Bookmakers[[#This Row],[Results]]/Bookmakers[[#This Row],[Wagered]]</f>
        <v>0.43478260869565216</v>
      </c>
      <c r="H5" s="16">
        <f>COUNTIF(Table1[[#All],[Bookmaker]],Bookmakers[[#This Row],[Bookmakers]])</f>
        <v>1</v>
      </c>
      <c r="I5" s="16">
        <f>SUMIF(Table1[[#All],[Bookmaker]],Bookmakers[[#This Row],[Bookmakers]],Table1[[#All],[Win Count]])</f>
        <v>1</v>
      </c>
      <c r="J5" s="17">
        <f>Bookmakers[[#This Row],[Wins]]/Bookmakers[[#This Row],[Bets]]</f>
        <v>1</v>
      </c>
    </row>
    <row r="6" spans="1:14" x14ac:dyDescent="0.25">
      <c r="A6" s="43" t="s">
        <v>60</v>
      </c>
      <c r="B6" s="15">
        <f>SUMIF(Banking[Sportsbook],Bookmakers[[#This Row],[Bookmakers]],Banking[Transaction])</f>
        <v>100</v>
      </c>
      <c r="C6" s="15">
        <f>SUMIF(Banking[[#All],[Sportsbook]],Bookmakers[[#This Row],[Bookmakers]],Banking[[#All],[Bonuses]])</f>
        <v>0</v>
      </c>
      <c r="D6" s="15">
        <f>SUMIF(Table1[[#All],[Bookmaker]],Bookmakers[[#This Row],[Bookmakers]],Table1[[#All],[Wagers]])</f>
        <v>0</v>
      </c>
      <c r="E6" s="15">
        <f>SUMIF(Table1[[#All],[Bookmaker]],Bookmakers[[#This Row],[Bookmakers]],Table1[[#All],[Result]])</f>
        <v>0</v>
      </c>
      <c r="F6" s="15">
        <f>SUM(Bookmakers[[#This Row],[Net Transaction]],Bookmakers[[#This Row],[Net Bonuses]],Bookmakers[[#This Row],[Results]])</f>
        <v>100</v>
      </c>
      <c r="G6" s="17" t="e">
        <f>Bookmakers[[#This Row],[Results]]/Bookmakers[[#This Row],[Wagered]]</f>
        <v>#DIV/0!</v>
      </c>
      <c r="H6" s="16">
        <f>COUNTIF(Table1[[#All],[Bookmaker]],Bookmakers[[#This Row],[Bookmakers]])</f>
        <v>0</v>
      </c>
      <c r="I6" s="16">
        <f>SUMIF(Table1[[#All],[Bookmaker]],Bookmakers[[#This Row],[Bookmakers]],Table1[[#All],[Win Count]])</f>
        <v>0</v>
      </c>
      <c r="J6" s="17" t="e">
        <f>Bookmakers[[#This Row],[Wins]]/Bookmakers[[#This Row],[Bets]]</f>
        <v>#DIV/0!</v>
      </c>
    </row>
    <row r="7" spans="1:14" x14ac:dyDescent="0.25">
      <c r="A7" s="43"/>
    </row>
    <row r="8" spans="1:14" x14ac:dyDescent="0.25">
      <c r="A8" s="43"/>
    </row>
    <row r="9" spans="1:14" x14ac:dyDescent="0.25">
      <c r="A9" s="43"/>
    </row>
    <row r="10" spans="1:14" x14ac:dyDescent="0.25">
      <c r="A10" s="43"/>
    </row>
    <row r="11" spans="1:14" x14ac:dyDescent="0.25">
      <c r="A11" s="43"/>
    </row>
    <row r="12" spans="1:14" x14ac:dyDescent="0.25">
      <c r="A12" s="43"/>
    </row>
    <row r="13" spans="1:14" x14ac:dyDescent="0.25">
      <c r="A13" s="43"/>
    </row>
    <row r="14" spans="1:14" x14ac:dyDescent="0.25">
      <c r="A14" s="43"/>
    </row>
    <row r="15" spans="1:14" x14ac:dyDescent="0.25">
      <c r="A15" s="43"/>
    </row>
    <row r="16" spans="1:14" x14ac:dyDescent="0.25">
      <c r="A16" s="43"/>
    </row>
    <row r="17" spans="1:1" x14ac:dyDescent="0.25">
      <c r="A17" s="43"/>
    </row>
    <row r="18" spans="1:1" x14ac:dyDescent="0.25">
      <c r="A18" s="43"/>
    </row>
    <row r="19" spans="1:1" x14ac:dyDescent="0.25">
      <c r="A19" s="43"/>
    </row>
    <row r="20" spans="1:1" x14ac:dyDescent="0.25">
      <c r="A20" s="43"/>
    </row>
    <row r="21" spans="1:1" x14ac:dyDescent="0.25">
      <c r="A21" s="43"/>
    </row>
    <row r="22" spans="1:1" x14ac:dyDescent="0.25">
      <c r="A22" s="43"/>
    </row>
    <row r="23" spans="1:1" x14ac:dyDescent="0.25">
      <c r="A23" s="43"/>
    </row>
    <row r="24" spans="1:1" x14ac:dyDescent="0.25">
      <c r="A24" s="43"/>
    </row>
    <row r="25" spans="1:1" x14ac:dyDescent="0.25">
      <c r="A25" s="43"/>
    </row>
    <row r="26" spans="1:1" x14ac:dyDescent="0.25">
      <c r="A26" s="43"/>
    </row>
    <row r="27" spans="1:1" x14ac:dyDescent="0.25">
      <c r="A27" s="43"/>
    </row>
    <row r="28" spans="1:1" x14ac:dyDescent="0.25">
      <c r="A28" s="43"/>
    </row>
    <row r="29" spans="1:1" x14ac:dyDescent="0.25">
      <c r="A29" s="43"/>
    </row>
    <row r="30" spans="1:1" x14ac:dyDescent="0.25">
      <c r="A30" s="43"/>
    </row>
    <row r="31" spans="1:1" x14ac:dyDescent="0.25">
      <c r="A31" s="43"/>
    </row>
    <row r="32" spans="1:1" x14ac:dyDescent="0.25">
      <c r="A32" s="43"/>
    </row>
    <row r="33" spans="1:1" x14ac:dyDescent="0.25">
      <c r="A33" s="43"/>
    </row>
    <row r="34" spans="1:1" x14ac:dyDescent="0.25">
      <c r="A34" s="43"/>
    </row>
    <row r="35" spans="1:1" x14ac:dyDescent="0.25">
      <c r="A35" s="43"/>
    </row>
    <row r="36" spans="1:1" x14ac:dyDescent="0.25">
      <c r="A36" s="43"/>
    </row>
    <row r="37" spans="1:1" x14ac:dyDescent="0.25">
      <c r="A37" s="43"/>
    </row>
    <row r="38" spans="1:1" x14ac:dyDescent="0.25">
      <c r="A38" s="4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0F45-7032-41C7-9E58-303B0321F38D}">
  <dimension ref="A1:H145"/>
  <sheetViews>
    <sheetView tabSelected="1" workbookViewId="0">
      <selection activeCell="A2" sqref="A2:H145"/>
    </sheetView>
  </sheetViews>
  <sheetFormatPr defaultRowHeight="15" x14ac:dyDescent="0.25"/>
  <cols>
    <col min="1" max="1" width="11.42578125" customWidth="1"/>
    <col min="2" max="2" width="15" customWidth="1"/>
    <col min="3" max="3" width="9.42578125" customWidth="1"/>
    <col min="5" max="5" width="17.28515625" customWidth="1"/>
    <col min="6" max="6" width="16.85546875" customWidth="1"/>
    <col min="7" max="7" width="14" customWidth="1"/>
    <col min="8" max="8" width="18.85546875" customWidth="1"/>
  </cols>
  <sheetData>
    <row r="1" spans="1:8" x14ac:dyDescent="0.25">
      <c r="A1" t="s">
        <v>0</v>
      </c>
      <c r="B1" t="s">
        <v>6</v>
      </c>
      <c r="C1" t="s">
        <v>11</v>
      </c>
      <c r="D1" t="s">
        <v>33</v>
      </c>
      <c r="E1" t="s">
        <v>43</v>
      </c>
      <c r="F1" t="s">
        <v>59</v>
      </c>
      <c r="G1" t="s">
        <v>47</v>
      </c>
      <c r="H1" t="s">
        <v>95</v>
      </c>
    </row>
    <row r="2" spans="1:8" x14ac:dyDescent="0.25">
      <c r="A2" s="43" t="s">
        <v>1</v>
      </c>
      <c r="B2" s="43" t="s">
        <v>7</v>
      </c>
      <c r="C2" s="43" t="s">
        <v>12</v>
      </c>
      <c r="D2" s="43" t="s">
        <v>34</v>
      </c>
      <c r="E2" s="43" t="s">
        <v>57</v>
      </c>
      <c r="F2" s="43" t="s">
        <v>34</v>
      </c>
      <c r="G2" s="43" t="s">
        <v>48</v>
      </c>
      <c r="H2" s="43" t="s">
        <v>96</v>
      </c>
    </row>
    <row r="3" spans="1:8" x14ac:dyDescent="0.25">
      <c r="A3" s="43" t="s">
        <v>2</v>
      </c>
      <c r="B3" s="43" t="s">
        <v>8</v>
      </c>
      <c r="C3" s="43" t="s">
        <v>13</v>
      </c>
      <c r="D3" s="43" t="s">
        <v>35</v>
      </c>
      <c r="E3" s="43" t="s">
        <v>58</v>
      </c>
      <c r="F3" s="43" t="s">
        <v>35</v>
      </c>
      <c r="G3" s="43" t="s">
        <v>49</v>
      </c>
      <c r="H3" s="43" t="s">
        <v>97</v>
      </c>
    </row>
    <row r="4" spans="1:8" x14ac:dyDescent="0.25">
      <c r="A4" s="43" t="s">
        <v>3</v>
      </c>
      <c r="B4" s="43" t="s">
        <v>9</v>
      </c>
      <c r="C4" s="43" t="s">
        <v>14</v>
      </c>
      <c r="D4" s="43" t="s">
        <v>36</v>
      </c>
      <c r="E4" s="43"/>
      <c r="F4" s="43" t="s">
        <v>36</v>
      </c>
      <c r="G4" s="43" t="s">
        <v>50</v>
      </c>
      <c r="H4" s="43"/>
    </row>
    <row r="5" spans="1:8" x14ac:dyDescent="0.25">
      <c r="A5" s="43" t="s">
        <v>8</v>
      </c>
      <c r="B5" s="43" t="s">
        <v>10</v>
      </c>
      <c r="C5" s="43" t="s">
        <v>15</v>
      </c>
      <c r="D5" s="43" t="s">
        <v>37</v>
      </c>
      <c r="E5" s="43"/>
      <c r="F5" s="43" t="s">
        <v>37</v>
      </c>
      <c r="G5" s="43" t="s">
        <v>51</v>
      </c>
      <c r="H5" s="43"/>
    </row>
    <row r="6" spans="1:8" x14ac:dyDescent="0.25">
      <c r="A6" s="43" t="s">
        <v>5</v>
      </c>
      <c r="B6" s="43"/>
      <c r="C6" s="43" t="s">
        <v>16</v>
      </c>
      <c r="D6" s="43"/>
      <c r="E6" s="43"/>
      <c r="F6" s="43"/>
      <c r="G6" s="43" t="s">
        <v>60</v>
      </c>
      <c r="H6" s="43"/>
    </row>
    <row r="7" spans="1:8" x14ac:dyDescent="0.25">
      <c r="A7" s="43" t="s">
        <v>4</v>
      </c>
      <c r="B7" s="43"/>
      <c r="C7" s="43" t="s">
        <v>17</v>
      </c>
      <c r="D7" s="43"/>
      <c r="E7" s="43"/>
      <c r="F7" s="43"/>
      <c r="G7" s="43" t="s">
        <v>61</v>
      </c>
      <c r="H7" s="43"/>
    </row>
    <row r="8" spans="1:8" x14ac:dyDescent="0.25">
      <c r="A8" s="43" t="s">
        <v>56</v>
      </c>
      <c r="B8" s="43"/>
      <c r="C8" s="43" t="s">
        <v>18</v>
      </c>
      <c r="D8" s="43"/>
      <c r="E8" s="43"/>
      <c r="F8" s="43"/>
      <c r="G8" s="43" t="s">
        <v>62</v>
      </c>
      <c r="H8" s="43"/>
    </row>
    <row r="9" spans="1:8" x14ac:dyDescent="0.25">
      <c r="A9" s="43" t="s">
        <v>55</v>
      </c>
      <c r="B9" s="43"/>
      <c r="C9" s="43" t="s">
        <v>19</v>
      </c>
      <c r="D9" s="43"/>
      <c r="E9" s="43"/>
      <c r="F9" s="43"/>
      <c r="G9" s="43" t="s">
        <v>63</v>
      </c>
      <c r="H9" s="43"/>
    </row>
    <row r="10" spans="1:8" x14ac:dyDescent="0.25">
      <c r="A10" s="43" t="s">
        <v>52</v>
      </c>
      <c r="B10" s="43"/>
      <c r="C10" s="43" t="s">
        <v>20</v>
      </c>
      <c r="D10" s="43"/>
      <c r="E10" s="43"/>
      <c r="F10" s="43"/>
      <c r="G10" s="43" t="s">
        <v>64</v>
      </c>
      <c r="H10" s="43"/>
    </row>
    <row r="11" spans="1:8" x14ac:dyDescent="0.25">
      <c r="A11" s="43" t="s">
        <v>53</v>
      </c>
      <c r="B11" s="43"/>
      <c r="C11" s="43" t="s">
        <v>21</v>
      </c>
      <c r="D11" s="43"/>
      <c r="E11" s="43"/>
      <c r="F11" s="43"/>
      <c r="G11" s="43" t="s">
        <v>65</v>
      </c>
      <c r="H11" s="43"/>
    </row>
    <row r="12" spans="1:8" x14ac:dyDescent="0.25">
      <c r="A12" s="43" t="s">
        <v>54</v>
      </c>
      <c r="B12" s="43"/>
      <c r="C12" s="43" t="s">
        <v>22</v>
      </c>
      <c r="D12" s="43"/>
      <c r="E12" s="43"/>
      <c r="F12" s="43"/>
      <c r="G12" s="43" t="s">
        <v>66</v>
      </c>
      <c r="H12" s="43"/>
    </row>
    <row r="13" spans="1:8" x14ac:dyDescent="0.25">
      <c r="A13" s="43"/>
      <c r="B13" s="43"/>
      <c r="C13" s="43" t="s">
        <v>23</v>
      </c>
      <c r="D13" s="43"/>
      <c r="E13" s="43"/>
      <c r="F13" s="43"/>
      <c r="G13" s="43" t="s">
        <v>67</v>
      </c>
      <c r="H13" s="43"/>
    </row>
    <row r="14" spans="1:8" x14ac:dyDescent="0.25">
      <c r="A14" s="43"/>
      <c r="B14" s="43"/>
      <c r="C14" s="43" t="s">
        <v>24</v>
      </c>
      <c r="D14" s="43"/>
      <c r="E14" s="43"/>
      <c r="F14" s="43"/>
      <c r="G14" s="43" t="s">
        <v>90</v>
      </c>
      <c r="H14" s="43"/>
    </row>
    <row r="15" spans="1:8" x14ac:dyDescent="0.25">
      <c r="A15" s="43"/>
      <c r="B15" s="43"/>
      <c r="C15" s="43" t="s">
        <v>25</v>
      </c>
      <c r="D15" s="43"/>
      <c r="E15" s="43"/>
      <c r="F15" s="43"/>
      <c r="G15" s="43" t="s">
        <v>91</v>
      </c>
      <c r="H15" s="43"/>
    </row>
    <row r="16" spans="1:8" x14ac:dyDescent="0.25">
      <c r="A16" s="43"/>
      <c r="B16" s="43"/>
      <c r="C16" s="43" t="s">
        <v>26</v>
      </c>
      <c r="D16" s="43"/>
      <c r="E16" s="43"/>
      <c r="F16" s="43"/>
      <c r="G16" s="43" t="s">
        <v>92</v>
      </c>
      <c r="H16" s="43"/>
    </row>
    <row r="17" spans="1:8" x14ac:dyDescent="0.25">
      <c r="A17" s="43"/>
      <c r="B17" s="43"/>
      <c r="C17" s="43" t="s">
        <v>27</v>
      </c>
      <c r="D17" s="43"/>
      <c r="E17" s="43"/>
      <c r="F17" s="43"/>
      <c r="G17" s="43" t="s">
        <v>98</v>
      </c>
      <c r="H17" s="43"/>
    </row>
    <row r="18" spans="1:8" x14ac:dyDescent="0.25">
      <c r="A18" s="43"/>
      <c r="B18" s="43"/>
      <c r="C18" s="43" t="s">
        <v>28</v>
      </c>
      <c r="D18" s="43"/>
      <c r="E18" s="43"/>
      <c r="F18" s="43"/>
      <c r="G18" s="43" t="s">
        <v>99</v>
      </c>
      <c r="H18" s="43"/>
    </row>
    <row r="19" spans="1:8" x14ac:dyDescent="0.25">
      <c r="A19" s="43"/>
      <c r="B19" s="43"/>
      <c r="C19" s="43" t="s">
        <v>29</v>
      </c>
      <c r="D19" s="43"/>
      <c r="E19" s="43"/>
      <c r="F19" s="43"/>
      <c r="G19" s="43" t="s">
        <v>100</v>
      </c>
      <c r="H19" s="43"/>
    </row>
    <row r="20" spans="1:8" x14ac:dyDescent="0.25">
      <c r="A20" s="43"/>
      <c r="B20" s="43"/>
      <c r="C20" s="43" t="s">
        <v>30</v>
      </c>
      <c r="D20" s="43"/>
      <c r="E20" s="43"/>
      <c r="F20" s="43"/>
      <c r="G20" s="43" t="s">
        <v>101</v>
      </c>
      <c r="H20" s="43"/>
    </row>
    <row r="21" spans="1:8" x14ac:dyDescent="0.25">
      <c r="A21" s="43"/>
      <c r="B21" s="43"/>
      <c r="C21" s="43" t="s">
        <v>31</v>
      </c>
      <c r="D21" s="43"/>
      <c r="E21" s="43"/>
      <c r="F21" s="43"/>
      <c r="G21" s="43" t="s">
        <v>102</v>
      </c>
      <c r="H21" s="43"/>
    </row>
    <row r="22" spans="1:8" x14ac:dyDescent="0.25">
      <c r="A22" s="43"/>
      <c r="B22" s="43"/>
      <c r="C22" s="43" t="s">
        <v>32</v>
      </c>
      <c r="D22" s="43"/>
      <c r="E22" s="43"/>
      <c r="F22" s="43"/>
      <c r="G22" s="43"/>
      <c r="H22" s="43"/>
    </row>
    <row r="23" spans="1:8" x14ac:dyDescent="0.25">
      <c r="A23" s="43"/>
      <c r="B23" s="43"/>
      <c r="C23" s="43"/>
      <c r="D23" s="43"/>
      <c r="E23" s="43"/>
      <c r="F23" s="43"/>
      <c r="G23" s="43"/>
      <c r="H23" s="43"/>
    </row>
    <row r="24" spans="1:8" x14ac:dyDescent="0.25">
      <c r="A24" s="43"/>
      <c r="B24" s="43"/>
      <c r="C24" s="43"/>
      <c r="D24" s="43"/>
      <c r="E24" s="43"/>
      <c r="F24" s="43"/>
      <c r="G24" s="43"/>
      <c r="H24" s="43"/>
    </row>
    <row r="25" spans="1:8" x14ac:dyDescent="0.25">
      <c r="A25" s="43"/>
      <c r="B25" s="43"/>
      <c r="C25" s="43"/>
      <c r="D25" s="43"/>
      <c r="E25" s="43"/>
      <c r="F25" s="43"/>
      <c r="G25" s="43"/>
      <c r="H25" s="43"/>
    </row>
    <row r="26" spans="1:8" x14ac:dyDescent="0.25">
      <c r="A26" s="43"/>
      <c r="B26" s="43"/>
      <c r="C26" s="43"/>
      <c r="D26" s="43"/>
      <c r="E26" s="43"/>
      <c r="F26" s="43"/>
      <c r="G26" s="43"/>
      <c r="H26" s="43"/>
    </row>
    <row r="27" spans="1:8" x14ac:dyDescent="0.25">
      <c r="A27" s="43"/>
      <c r="B27" s="43"/>
      <c r="C27" s="43"/>
      <c r="D27" s="43"/>
      <c r="E27" s="43"/>
      <c r="F27" s="43"/>
      <c r="G27" s="43"/>
      <c r="H27" s="43"/>
    </row>
    <row r="28" spans="1:8" x14ac:dyDescent="0.25">
      <c r="A28" s="43"/>
      <c r="B28" s="43"/>
      <c r="C28" s="43"/>
      <c r="D28" s="43"/>
      <c r="E28" s="43"/>
      <c r="F28" s="43"/>
      <c r="G28" s="43"/>
      <c r="H28" s="43"/>
    </row>
    <row r="29" spans="1:8" x14ac:dyDescent="0.25">
      <c r="A29" s="43"/>
      <c r="B29" s="43"/>
      <c r="C29" s="43"/>
      <c r="D29" s="43"/>
      <c r="E29" s="43"/>
      <c r="F29" s="43"/>
      <c r="G29" s="43"/>
      <c r="H29" s="43"/>
    </row>
    <row r="30" spans="1:8" x14ac:dyDescent="0.25">
      <c r="A30" s="43"/>
      <c r="B30" s="43"/>
      <c r="C30" s="43"/>
      <c r="D30" s="43"/>
      <c r="E30" s="43"/>
      <c r="F30" s="43"/>
      <c r="G30" s="43"/>
      <c r="H30" s="43"/>
    </row>
    <row r="31" spans="1:8" x14ac:dyDescent="0.25">
      <c r="A31" s="43"/>
      <c r="B31" s="43"/>
      <c r="C31" s="43"/>
      <c r="D31" s="43"/>
      <c r="E31" s="43"/>
      <c r="F31" s="43"/>
      <c r="G31" s="43"/>
      <c r="H31" s="43"/>
    </row>
    <row r="32" spans="1:8" x14ac:dyDescent="0.25">
      <c r="A32" s="43"/>
      <c r="B32" s="43"/>
      <c r="C32" s="43"/>
      <c r="D32" s="43"/>
      <c r="E32" s="43"/>
      <c r="F32" s="43"/>
      <c r="G32" s="43"/>
      <c r="H32" s="43"/>
    </row>
    <row r="33" spans="1:8" x14ac:dyDescent="0.25">
      <c r="A33" s="43"/>
      <c r="B33" s="43"/>
      <c r="C33" s="43"/>
      <c r="D33" s="43"/>
      <c r="E33" s="43"/>
      <c r="F33" s="43"/>
      <c r="G33" s="43"/>
      <c r="H33" s="43"/>
    </row>
    <row r="34" spans="1:8" x14ac:dyDescent="0.25">
      <c r="A34" s="43"/>
      <c r="B34" s="43"/>
      <c r="C34" s="43"/>
      <c r="D34" s="43"/>
      <c r="E34" s="43"/>
      <c r="F34" s="43"/>
      <c r="G34" s="43"/>
      <c r="H34" s="43"/>
    </row>
    <row r="35" spans="1:8" x14ac:dyDescent="0.25">
      <c r="A35" s="43"/>
      <c r="B35" s="43"/>
      <c r="C35" s="43"/>
      <c r="D35" s="43"/>
      <c r="E35" s="43"/>
      <c r="F35" s="43"/>
      <c r="G35" s="43"/>
      <c r="H35" s="43"/>
    </row>
    <row r="36" spans="1:8" x14ac:dyDescent="0.25">
      <c r="A36" s="43"/>
      <c r="B36" s="43"/>
      <c r="C36" s="43"/>
      <c r="D36" s="43"/>
      <c r="E36" s="43"/>
      <c r="F36" s="43"/>
      <c r="G36" s="43"/>
      <c r="H36" s="43"/>
    </row>
    <row r="37" spans="1:8" x14ac:dyDescent="0.25">
      <c r="A37" s="43"/>
      <c r="B37" s="43"/>
      <c r="C37" s="43"/>
      <c r="D37" s="43"/>
      <c r="E37" s="43"/>
      <c r="F37" s="43"/>
      <c r="G37" s="43"/>
      <c r="H37" s="43"/>
    </row>
    <row r="38" spans="1:8" x14ac:dyDescent="0.25">
      <c r="A38" s="43"/>
      <c r="B38" s="43"/>
      <c r="C38" s="43"/>
      <c r="D38" s="43"/>
      <c r="E38" s="43"/>
      <c r="F38" s="43"/>
      <c r="G38" s="43"/>
      <c r="H38" s="43"/>
    </row>
    <row r="39" spans="1:8" x14ac:dyDescent="0.25">
      <c r="A39" s="43"/>
      <c r="B39" s="43"/>
      <c r="C39" s="43"/>
      <c r="D39" s="43"/>
      <c r="E39" s="43"/>
      <c r="F39" s="43"/>
      <c r="G39" s="43"/>
      <c r="H39" s="43"/>
    </row>
    <row r="40" spans="1:8" x14ac:dyDescent="0.25">
      <c r="A40" s="43"/>
      <c r="B40" s="43"/>
      <c r="C40" s="43"/>
      <c r="D40" s="43"/>
      <c r="E40" s="43"/>
      <c r="F40" s="43"/>
      <c r="G40" s="43"/>
      <c r="H40" s="43"/>
    </row>
    <row r="41" spans="1:8" x14ac:dyDescent="0.25">
      <c r="A41" s="43"/>
      <c r="B41" s="43"/>
      <c r="C41" s="43"/>
      <c r="D41" s="43"/>
      <c r="E41" s="43"/>
      <c r="F41" s="43"/>
      <c r="G41" s="43"/>
      <c r="H41" s="43"/>
    </row>
    <row r="42" spans="1:8" x14ac:dyDescent="0.25">
      <c r="A42" s="43"/>
      <c r="B42" s="43"/>
      <c r="C42" s="43"/>
      <c r="D42" s="43"/>
      <c r="E42" s="43"/>
      <c r="F42" s="43"/>
      <c r="G42" s="43"/>
      <c r="H42" s="43"/>
    </row>
    <row r="43" spans="1:8" x14ac:dyDescent="0.25">
      <c r="A43" s="43"/>
      <c r="B43" s="43"/>
      <c r="C43" s="43"/>
      <c r="D43" s="43"/>
      <c r="E43" s="43"/>
      <c r="F43" s="43"/>
      <c r="G43" s="43"/>
      <c r="H43" s="43"/>
    </row>
    <row r="44" spans="1:8" x14ac:dyDescent="0.25">
      <c r="A44" s="43"/>
      <c r="B44" s="43"/>
      <c r="C44" s="43"/>
      <c r="D44" s="43"/>
      <c r="E44" s="43"/>
      <c r="F44" s="43"/>
      <c r="G44" s="43"/>
      <c r="H44" s="43"/>
    </row>
    <row r="45" spans="1:8" x14ac:dyDescent="0.25">
      <c r="A45" s="43"/>
      <c r="B45" s="43"/>
      <c r="C45" s="43"/>
      <c r="D45" s="43"/>
      <c r="E45" s="43"/>
      <c r="F45" s="43"/>
      <c r="G45" s="43"/>
      <c r="H45" s="43"/>
    </row>
    <row r="46" spans="1:8" x14ac:dyDescent="0.25">
      <c r="A46" s="43"/>
      <c r="B46" s="43"/>
      <c r="C46" s="43"/>
      <c r="D46" s="43"/>
      <c r="E46" s="43"/>
      <c r="F46" s="43"/>
      <c r="G46" s="43"/>
      <c r="H46" s="43"/>
    </row>
    <row r="47" spans="1:8" x14ac:dyDescent="0.25">
      <c r="A47" s="43"/>
      <c r="B47" s="43"/>
      <c r="C47" s="43"/>
      <c r="D47" s="43"/>
      <c r="E47" s="43"/>
      <c r="F47" s="43"/>
      <c r="G47" s="43"/>
      <c r="H47" s="43"/>
    </row>
    <row r="48" spans="1:8" x14ac:dyDescent="0.25">
      <c r="A48" s="43"/>
      <c r="B48" s="43"/>
      <c r="C48" s="43"/>
      <c r="D48" s="43"/>
      <c r="E48" s="43"/>
      <c r="F48" s="43"/>
      <c r="G48" s="43"/>
      <c r="H48" s="43"/>
    </row>
    <row r="49" spans="1:8" x14ac:dyDescent="0.25">
      <c r="A49" s="43"/>
      <c r="B49" s="43"/>
      <c r="C49" s="43"/>
      <c r="D49" s="43"/>
      <c r="E49" s="43"/>
      <c r="F49" s="43"/>
      <c r="G49" s="43"/>
      <c r="H49" s="43"/>
    </row>
    <row r="50" spans="1:8" x14ac:dyDescent="0.25">
      <c r="A50" s="43"/>
      <c r="B50" s="43"/>
      <c r="C50" s="43"/>
      <c r="D50" s="43"/>
      <c r="E50" s="43"/>
      <c r="F50" s="43"/>
      <c r="G50" s="43"/>
      <c r="H50" s="43"/>
    </row>
    <row r="51" spans="1:8" x14ac:dyDescent="0.25">
      <c r="A51" s="43"/>
      <c r="B51" s="43"/>
      <c r="C51" s="43"/>
      <c r="D51" s="43"/>
      <c r="E51" s="43"/>
      <c r="F51" s="43"/>
      <c r="G51" s="43"/>
      <c r="H51" s="43"/>
    </row>
    <row r="52" spans="1:8" x14ac:dyDescent="0.25">
      <c r="A52" s="43"/>
      <c r="B52" s="43"/>
      <c r="C52" s="43"/>
      <c r="D52" s="43"/>
      <c r="E52" s="43"/>
      <c r="F52" s="43"/>
      <c r="G52" s="43"/>
      <c r="H52" s="43"/>
    </row>
    <row r="53" spans="1:8" x14ac:dyDescent="0.25">
      <c r="A53" s="43"/>
      <c r="B53" s="43"/>
      <c r="C53" s="43"/>
      <c r="D53" s="43"/>
      <c r="E53" s="43"/>
      <c r="F53" s="43"/>
      <c r="G53" s="43"/>
      <c r="H53" s="43"/>
    </row>
    <row r="54" spans="1:8" x14ac:dyDescent="0.25">
      <c r="A54" s="43"/>
      <c r="B54" s="43"/>
      <c r="C54" s="43"/>
      <c r="D54" s="43"/>
      <c r="E54" s="43"/>
      <c r="F54" s="43"/>
      <c r="G54" s="43"/>
      <c r="H54" s="43"/>
    </row>
    <row r="55" spans="1:8" x14ac:dyDescent="0.25">
      <c r="A55" s="43"/>
      <c r="B55" s="43"/>
      <c r="C55" s="43"/>
      <c r="D55" s="43"/>
      <c r="E55" s="43"/>
      <c r="F55" s="43"/>
      <c r="G55" s="43"/>
      <c r="H55" s="43"/>
    </row>
    <row r="56" spans="1:8" x14ac:dyDescent="0.25">
      <c r="A56" s="43"/>
      <c r="B56" s="43"/>
      <c r="C56" s="43"/>
      <c r="D56" s="43"/>
      <c r="E56" s="43"/>
      <c r="F56" s="43"/>
      <c r="G56" s="43"/>
      <c r="H56" s="43"/>
    </row>
    <row r="57" spans="1:8" x14ac:dyDescent="0.25">
      <c r="A57" s="43"/>
      <c r="B57" s="43"/>
      <c r="C57" s="43"/>
      <c r="D57" s="43"/>
      <c r="E57" s="43"/>
      <c r="F57" s="43"/>
      <c r="G57" s="43"/>
      <c r="H57" s="43"/>
    </row>
    <row r="58" spans="1:8" x14ac:dyDescent="0.25">
      <c r="A58" s="43"/>
      <c r="B58" s="43"/>
      <c r="C58" s="43"/>
      <c r="D58" s="43"/>
      <c r="E58" s="43"/>
      <c r="F58" s="43"/>
      <c r="G58" s="43"/>
      <c r="H58" s="43"/>
    </row>
    <row r="59" spans="1:8" x14ac:dyDescent="0.25">
      <c r="A59" s="43"/>
      <c r="B59" s="43"/>
      <c r="C59" s="43"/>
      <c r="D59" s="43"/>
      <c r="E59" s="43"/>
      <c r="F59" s="43"/>
      <c r="G59" s="43"/>
      <c r="H59" s="43"/>
    </row>
    <row r="60" spans="1:8" x14ac:dyDescent="0.25">
      <c r="A60" s="43"/>
      <c r="B60" s="43"/>
      <c r="C60" s="43"/>
      <c r="D60" s="43"/>
      <c r="E60" s="43"/>
      <c r="F60" s="43"/>
      <c r="G60" s="43"/>
      <c r="H60" s="43"/>
    </row>
    <row r="61" spans="1:8" x14ac:dyDescent="0.25">
      <c r="A61" s="43"/>
      <c r="B61" s="43"/>
      <c r="C61" s="43"/>
      <c r="D61" s="43"/>
      <c r="E61" s="43"/>
      <c r="F61" s="43"/>
      <c r="G61" s="43"/>
      <c r="H61" s="43"/>
    </row>
    <row r="62" spans="1:8" x14ac:dyDescent="0.25">
      <c r="A62" s="43"/>
      <c r="B62" s="43"/>
      <c r="C62" s="43"/>
      <c r="D62" s="43"/>
      <c r="E62" s="43"/>
      <c r="F62" s="43"/>
      <c r="G62" s="43"/>
      <c r="H62" s="43"/>
    </row>
    <row r="63" spans="1:8" x14ac:dyDescent="0.25">
      <c r="A63" s="43"/>
      <c r="B63" s="43"/>
      <c r="C63" s="43"/>
      <c r="D63" s="43"/>
      <c r="E63" s="43"/>
      <c r="F63" s="43"/>
      <c r="G63" s="43"/>
      <c r="H63" s="43"/>
    </row>
    <row r="64" spans="1:8" x14ac:dyDescent="0.25">
      <c r="A64" s="43"/>
      <c r="B64" s="43"/>
      <c r="C64" s="43"/>
      <c r="D64" s="43"/>
      <c r="E64" s="43"/>
      <c r="F64" s="43"/>
      <c r="G64" s="43"/>
      <c r="H64" s="43"/>
    </row>
    <row r="65" spans="1:8" x14ac:dyDescent="0.25">
      <c r="A65" s="43"/>
      <c r="B65" s="43"/>
      <c r="C65" s="43"/>
      <c r="D65" s="43"/>
      <c r="E65" s="43"/>
      <c r="F65" s="43"/>
      <c r="G65" s="43"/>
      <c r="H65" s="43"/>
    </row>
    <row r="66" spans="1:8" x14ac:dyDescent="0.25">
      <c r="A66" s="43"/>
      <c r="B66" s="43"/>
      <c r="C66" s="43"/>
      <c r="D66" s="43"/>
      <c r="E66" s="43"/>
      <c r="F66" s="43"/>
      <c r="G66" s="43"/>
      <c r="H66" s="43"/>
    </row>
    <row r="67" spans="1:8" x14ac:dyDescent="0.25">
      <c r="A67" s="43"/>
      <c r="B67" s="43"/>
      <c r="C67" s="43"/>
      <c r="D67" s="43"/>
      <c r="E67" s="43"/>
      <c r="F67" s="43"/>
      <c r="G67" s="43"/>
      <c r="H67" s="43"/>
    </row>
    <row r="68" spans="1:8" x14ac:dyDescent="0.25">
      <c r="A68" s="43"/>
      <c r="B68" s="43"/>
      <c r="C68" s="43"/>
      <c r="D68" s="43"/>
      <c r="E68" s="43"/>
      <c r="F68" s="43"/>
      <c r="G68" s="43"/>
      <c r="H68" s="43"/>
    </row>
    <row r="69" spans="1:8" x14ac:dyDescent="0.25">
      <c r="A69" s="43"/>
      <c r="B69" s="43"/>
      <c r="C69" s="43"/>
      <c r="D69" s="43"/>
      <c r="E69" s="43"/>
      <c r="F69" s="43"/>
      <c r="G69" s="43"/>
      <c r="H69" s="43"/>
    </row>
    <row r="70" spans="1:8" x14ac:dyDescent="0.25">
      <c r="A70" s="43"/>
      <c r="B70" s="43"/>
      <c r="C70" s="43"/>
      <c r="D70" s="43"/>
      <c r="E70" s="43"/>
      <c r="F70" s="43"/>
      <c r="G70" s="43"/>
      <c r="H70" s="43"/>
    </row>
    <row r="71" spans="1:8" x14ac:dyDescent="0.25">
      <c r="A71" s="43"/>
      <c r="B71" s="43"/>
      <c r="C71" s="43"/>
      <c r="D71" s="43"/>
      <c r="E71" s="43"/>
      <c r="F71" s="43"/>
      <c r="G71" s="43"/>
      <c r="H71" s="43"/>
    </row>
    <row r="72" spans="1:8" x14ac:dyDescent="0.25">
      <c r="A72" s="43"/>
      <c r="B72" s="43"/>
      <c r="C72" s="43"/>
      <c r="D72" s="43"/>
      <c r="E72" s="43"/>
      <c r="F72" s="43"/>
      <c r="G72" s="43"/>
      <c r="H72" s="43"/>
    </row>
    <row r="73" spans="1:8" x14ac:dyDescent="0.25">
      <c r="A73" s="43"/>
      <c r="B73" s="43"/>
      <c r="C73" s="43"/>
      <c r="D73" s="43"/>
      <c r="E73" s="43"/>
      <c r="F73" s="43"/>
      <c r="G73" s="43"/>
      <c r="H73" s="43"/>
    </row>
    <row r="74" spans="1:8" x14ac:dyDescent="0.25">
      <c r="A74" s="43"/>
      <c r="B74" s="43"/>
      <c r="C74" s="43"/>
      <c r="D74" s="43"/>
      <c r="E74" s="43"/>
      <c r="F74" s="43"/>
      <c r="G74" s="43"/>
      <c r="H74" s="43"/>
    </row>
    <row r="75" spans="1:8" x14ac:dyDescent="0.25">
      <c r="A75" s="43"/>
      <c r="B75" s="43"/>
      <c r="C75" s="43"/>
      <c r="D75" s="43"/>
      <c r="E75" s="43"/>
      <c r="F75" s="43"/>
      <c r="G75" s="43"/>
      <c r="H75" s="43"/>
    </row>
    <row r="76" spans="1:8" x14ac:dyDescent="0.25">
      <c r="A76" s="43"/>
      <c r="B76" s="43"/>
      <c r="C76" s="43"/>
      <c r="D76" s="43"/>
      <c r="E76" s="43"/>
      <c r="F76" s="43"/>
      <c r="G76" s="43"/>
      <c r="H76" s="43"/>
    </row>
    <row r="77" spans="1:8" x14ac:dyDescent="0.25">
      <c r="A77" s="43"/>
      <c r="B77" s="43"/>
      <c r="C77" s="43"/>
      <c r="D77" s="43"/>
      <c r="E77" s="43"/>
      <c r="F77" s="43"/>
      <c r="G77" s="43"/>
      <c r="H77" s="43"/>
    </row>
    <row r="78" spans="1:8" x14ac:dyDescent="0.25">
      <c r="A78" s="43"/>
      <c r="B78" s="43"/>
      <c r="C78" s="43"/>
      <c r="D78" s="43"/>
      <c r="E78" s="43"/>
      <c r="F78" s="43"/>
      <c r="G78" s="43"/>
      <c r="H78" s="43"/>
    </row>
    <row r="79" spans="1:8" x14ac:dyDescent="0.25">
      <c r="A79" s="43"/>
      <c r="B79" s="43"/>
      <c r="C79" s="43"/>
      <c r="D79" s="43"/>
      <c r="E79" s="43"/>
      <c r="F79" s="43"/>
      <c r="G79" s="43"/>
      <c r="H79" s="43"/>
    </row>
    <row r="80" spans="1:8" x14ac:dyDescent="0.25">
      <c r="A80" s="43"/>
      <c r="B80" s="43"/>
      <c r="C80" s="43"/>
      <c r="D80" s="43"/>
      <c r="E80" s="43"/>
      <c r="F80" s="43"/>
      <c r="G80" s="43"/>
      <c r="H80" s="43"/>
    </row>
    <row r="81" spans="1:8" x14ac:dyDescent="0.25">
      <c r="A81" s="43"/>
      <c r="B81" s="43"/>
      <c r="C81" s="43"/>
      <c r="D81" s="43"/>
      <c r="E81" s="43"/>
      <c r="F81" s="43"/>
      <c r="G81" s="43"/>
      <c r="H81" s="43"/>
    </row>
    <row r="82" spans="1:8" x14ac:dyDescent="0.25">
      <c r="A82" s="43"/>
      <c r="B82" s="43"/>
      <c r="C82" s="43"/>
      <c r="D82" s="43"/>
      <c r="E82" s="43"/>
      <c r="F82" s="43"/>
      <c r="G82" s="43"/>
      <c r="H82" s="43"/>
    </row>
    <row r="83" spans="1:8" x14ac:dyDescent="0.25">
      <c r="A83" s="43"/>
      <c r="B83" s="43"/>
      <c r="C83" s="43"/>
      <c r="D83" s="43"/>
      <c r="E83" s="43"/>
      <c r="F83" s="43"/>
      <c r="G83" s="43"/>
      <c r="H83" s="43"/>
    </row>
    <row r="84" spans="1:8" x14ac:dyDescent="0.25">
      <c r="A84" s="43"/>
      <c r="B84" s="43"/>
      <c r="C84" s="43"/>
      <c r="D84" s="43"/>
      <c r="E84" s="43"/>
      <c r="F84" s="43"/>
      <c r="G84" s="43"/>
      <c r="H84" s="43"/>
    </row>
    <row r="85" spans="1:8" x14ac:dyDescent="0.25">
      <c r="A85" s="43"/>
      <c r="B85" s="43"/>
      <c r="C85" s="43"/>
      <c r="D85" s="43"/>
      <c r="E85" s="43"/>
      <c r="F85" s="43"/>
      <c r="G85" s="43"/>
      <c r="H85" s="43"/>
    </row>
    <row r="86" spans="1:8" x14ac:dyDescent="0.25">
      <c r="A86" s="43"/>
      <c r="B86" s="43"/>
      <c r="C86" s="43"/>
      <c r="D86" s="43"/>
      <c r="E86" s="43"/>
      <c r="F86" s="43"/>
      <c r="G86" s="43"/>
      <c r="H86" s="43"/>
    </row>
    <row r="87" spans="1:8" x14ac:dyDescent="0.25">
      <c r="A87" s="43"/>
      <c r="B87" s="43"/>
      <c r="C87" s="43"/>
      <c r="D87" s="43"/>
      <c r="E87" s="43"/>
      <c r="F87" s="43"/>
      <c r="G87" s="43"/>
      <c r="H87" s="43"/>
    </row>
    <row r="88" spans="1:8" x14ac:dyDescent="0.25">
      <c r="A88" s="43"/>
      <c r="B88" s="43"/>
      <c r="C88" s="43"/>
      <c r="D88" s="43"/>
      <c r="E88" s="43"/>
      <c r="F88" s="43"/>
      <c r="G88" s="43"/>
      <c r="H88" s="43"/>
    </row>
    <row r="89" spans="1:8" x14ac:dyDescent="0.25">
      <c r="A89" s="43"/>
      <c r="B89" s="43"/>
      <c r="C89" s="43"/>
      <c r="D89" s="43"/>
      <c r="E89" s="43"/>
      <c r="F89" s="43"/>
      <c r="G89" s="43"/>
      <c r="H89" s="43"/>
    </row>
    <row r="90" spans="1:8" x14ac:dyDescent="0.25">
      <c r="A90" s="43"/>
      <c r="B90" s="43"/>
      <c r="C90" s="43"/>
      <c r="D90" s="43"/>
      <c r="E90" s="43"/>
      <c r="F90" s="43"/>
      <c r="G90" s="43"/>
      <c r="H90" s="43"/>
    </row>
    <row r="91" spans="1:8" x14ac:dyDescent="0.25">
      <c r="A91" s="43"/>
      <c r="B91" s="43"/>
      <c r="C91" s="43"/>
      <c r="D91" s="43"/>
      <c r="E91" s="43"/>
      <c r="F91" s="43"/>
      <c r="G91" s="43"/>
      <c r="H91" s="43"/>
    </row>
    <row r="92" spans="1:8" x14ac:dyDescent="0.25">
      <c r="A92" s="43"/>
      <c r="B92" s="43"/>
      <c r="C92" s="43"/>
      <c r="D92" s="43"/>
      <c r="E92" s="43"/>
      <c r="F92" s="43"/>
      <c r="G92" s="43"/>
      <c r="H92" s="43"/>
    </row>
    <row r="93" spans="1:8" x14ac:dyDescent="0.25">
      <c r="A93" s="43"/>
      <c r="B93" s="43"/>
      <c r="C93" s="43"/>
      <c r="D93" s="43"/>
      <c r="E93" s="43"/>
      <c r="F93" s="43"/>
      <c r="G93" s="43"/>
      <c r="H93" s="43"/>
    </row>
    <row r="94" spans="1:8" x14ac:dyDescent="0.25">
      <c r="A94" s="43"/>
      <c r="B94" s="43"/>
      <c r="C94" s="43"/>
      <c r="D94" s="43"/>
      <c r="E94" s="43"/>
      <c r="F94" s="43"/>
      <c r="G94" s="43"/>
      <c r="H94" s="43"/>
    </row>
    <row r="95" spans="1:8" x14ac:dyDescent="0.25">
      <c r="A95" s="43"/>
      <c r="B95" s="43"/>
      <c r="C95" s="43"/>
      <c r="D95" s="43"/>
      <c r="E95" s="43"/>
      <c r="F95" s="43"/>
      <c r="G95" s="43"/>
      <c r="H95" s="43"/>
    </row>
    <row r="96" spans="1:8" x14ac:dyDescent="0.25">
      <c r="A96" s="43"/>
      <c r="B96" s="43"/>
      <c r="C96" s="43"/>
      <c r="D96" s="43"/>
      <c r="E96" s="43"/>
      <c r="F96" s="43"/>
      <c r="G96" s="43"/>
      <c r="H96" s="43"/>
    </row>
    <row r="97" spans="1:8" x14ac:dyDescent="0.25">
      <c r="A97" s="43"/>
      <c r="B97" s="43"/>
      <c r="C97" s="43"/>
      <c r="D97" s="43"/>
      <c r="E97" s="43"/>
      <c r="F97" s="43"/>
      <c r="G97" s="43"/>
      <c r="H97" s="43"/>
    </row>
    <row r="98" spans="1:8" x14ac:dyDescent="0.25">
      <c r="A98" s="43"/>
      <c r="B98" s="43"/>
      <c r="C98" s="43"/>
      <c r="D98" s="43"/>
      <c r="E98" s="43"/>
      <c r="F98" s="43"/>
      <c r="G98" s="43"/>
      <c r="H98" s="43"/>
    </row>
    <row r="99" spans="1:8" x14ac:dyDescent="0.25">
      <c r="A99" s="43"/>
      <c r="B99" s="43"/>
      <c r="C99" s="43"/>
      <c r="D99" s="43"/>
      <c r="E99" s="43"/>
      <c r="F99" s="43"/>
      <c r="G99" s="43"/>
      <c r="H99" s="43"/>
    </row>
    <row r="100" spans="1:8" x14ac:dyDescent="0.25">
      <c r="A100" s="43"/>
      <c r="B100" s="43"/>
      <c r="C100" s="43"/>
      <c r="D100" s="43"/>
      <c r="E100" s="43"/>
      <c r="F100" s="43"/>
      <c r="G100" s="43"/>
      <c r="H100" s="43"/>
    </row>
    <row r="101" spans="1:8" x14ac:dyDescent="0.25">
      <c r="A101" s="43"/>
      <c r="B101" s="43"/>
      <c r="C101" s="43"/>
      <c r="D101" s="43"/>
      <c r="E101" s="43"/>
      <c r="F101" s="43"/>
      <c r="G101" s="43"/>
      <c r="H101" s="43"/>
    </row>
    <row r="102" spans="1:8" x14ac:dyDescent="0.25">
      <c r="A102" s="43"/>
      <c r="B102" s="43"/>
      <c r="C102" s="43"/>
      <c r="D102" s="43"/>
      <c r="E102" s="43"/>
      <c r="F102" s="43"/>
      <c r="G102" s="43"/>
      <c r="H102" s="43"/>
    </row>
    <row r="103" spans="1:8" x14ac:dyDescent="0.25">
      <c r="A103" s="43"/>
      <c r="B103" s="43"/>
      <c r="C103" s="43"/>
      <c r="D103" s="43"/>
      <c r="E103" s="43"/>
      <c r="F103" s="43"/>
      <c r="G103" s="43"/>
      <c r="H103" s="43"/>
    </row>
    <row r="104" spans="1:8" x14ac:dyDescent="0.25">
      <c r="A104" s="43"/>
      <c r="B104" s="43"/>
      <c r="C104" s="43"/>
      <c r="D104" s="43"/>
      <c r="E104" s="43"/>
      <c r="F104" s="43"/>
      <c r="G104" s="43"/>
      <c r="H104" s="43"/>
    </row>
    <row r="105" spans="1:8" x14ac:dyDescent="0.25">
      <c r="A105" s="43"/>
      <c r="B105" s="43"/>
      <c r="C105" s="43"/>
      <c r="D105" s="43"/>
      <c r="E105" s="43"/>
      <c r="F105" s="43"/>
      <c r="G105" s="43"/>
      <c r="H105" s="43"/>
    </row>
    <row r="106" spans="1:8" x14ac:dyDescent="0.25">
      <c r="A106" s="43"/>
      <c r="B106" s="43"/>
      <c r="C106" s="43"/>
      <c r="D106" s="43"/>
      <c r="E106" s="43"/>
      <c r="F106" s="43"/>
      <c r="G106" s="43"/>
      <c r="H106" s="43"/>
    </row>
    <row r="107" spans="1:8" x14ac:dyDescent="0.25">
      <c r="A107" s="43"/>
      <c r="B107" s="43"/>
      <c r="C107" s="43"/>
      <c r="D107" s="43"/>
      <c r="E107" s="43"/>
      <c r="F107" s="43"/>
      <c r="G107" s="43"/>
      <c r="H107" s="43"/>
    </row>
    <row r="108" spans="1:8" x14ac:dyDescent="0.25">
      <c r="A108" s="43"/>
      <c r="B108" s="43"/>
      <c r="C108" s="43"/>
      <c r="D108" s="43"/>
      <c r="E108" s="43"/>
      <c r="F108" s="43"/>
      <c r="G108" s="43"/>
      <c r="H108" s="43"/>
    </row>
    <row r="109" spans="1:8" x14ac:dyDescent="0.25">
      <c r="A109" s="43"/>
      <c r="B109" s="43"/>
      <c r="C109" s="43"/>
      <c r="D109" s="43"/>
      <c r="E109" s="43"/>
      <c r="F109" s="43"/>
      <c r="G109" s="43"/>
      <c r="H109" s="43"/>
    </row>
    <row r="110" spans="1:8" x14ac:dyDescent="0.25">
      <c r="A110" s="43"/>
      <c r="B110" s="43"/>
      <c r="C110" s="43"/>
      <c r="D110" s="43"/>
      <c r="E110" s="43"/>
      <c r="F110" s="43"/>
      <c r="G110" s="43"/>
      <c r="H110" s="43"/>
    </row>
    <row r="111" spans="1:8" x14ac:dyDescent="0.25">
      <c r="A111" s="43"/>
      <c r="B111" s="43"/>
      <c r="C111" s="43"/>
      <c r="D111" s="43"/>
      <c r="E111" s="43"/>
      <c r="F111" s="43"/>
      <c r="G111" s="43"/>
      <c r="H111" s="43"/>
    </row>
    <row r="112" spans="1:8" x14ac:dyDescent="0.25">
      <c r="A112" s="43"/>
      <c r="B112" s="43"/>
      <c r="C112" s="43"/>
      <c r="D112" s="43"/>
      <c r="E112" s="43"/>
      <c r="F112" s="43"/>
      <c r="G112" s="43"/>
      <c r="H112" s="43"/>
    </row>
    <row r="113" spans="1:8" x14ac:dyDescent="0.25">
      <c r="A113" s="43"/>
      <c r="B113" s="43"/>
      <c r="C113" s="43"/>
      <c r="D113" s="43"/>
      <c r="E113" s="43"/>
      <c r="F113" s="43"/>
      <c r="G113" s="43"/>
      <c r="H113" s="43"/>
    </row>
    <row r="114" spans="1:8" x14ac:dyDescent="0.25">
      <c r="A114" s="43"/>
      <c r="B114" s="43"/>
      <c r="C114" s="43"/>
      <c r="D114" s="43"/>
      <c r="E114" s="43"/>
      <c r="F114" s="43"/>
      <c r="G114" s="43"/>
      <c r="H114" s="43"/>
    </row>
    <row r="115" spans="1:8" x14ac:dyDescent="0.25">
      <c r="A115" s="43"/>
      <c r="B115" s="43"/>
      <c r="C115" s="43"/>
      <c r="D115" s="43"/>
      <c r="E115" s="43"/>
      <c r="F115" s="43"/>
      <c r="G115" s="43"/>
      <c r="H115" s="43"/>
    </row>
    <row r="116" spans="1:8" x14ac:dyDescent="0.25">
      <c r="A116" s="43"/>
      <c r="B116" s="43"/>
      <c r="C116" s="43"/>
      <c r="D116" s="43"/>
      <c r="E116" s="43"/>
      <c r="F116" s="43"/>
      <c r="G116" s="43"/>
      <c r="H116" s="43"/>
    </row>
    <row r="117" spans="1:8" x14ac:dyDescent="0.25">
      <c r="A117" s="43"/>
      <c r="B117" s="43"/>
      <c r="C117" s="43"/>
      <c r="D117" s="43"/>
      <c r="E117" s="43"/>
      <c r="F117" s="43"/>
      <c r="G117" s="43"/>
      <c r="H117" s="43"/>
    </row>
    <row r="118" spans="1:8" x14ac:dyDescent="0.25">
      <c r="A118" s="43"/>
      <c r="B118" s="43"/>
      <c r="C118" s="43"/>
      <c r="D118" s="43"/>
      <c r="E118" s="43"/>
      <c r="F118" s="43"/>
      <c r="G118" s="43"/>
      <c r="H118" s="43"/>
    </row>
    <row r="119" spans="1:8" x14ac:dyDescent="0.25">
      <c r="A119" s="43"/>
      <c r="B119" s="43"/>
      <c r="C119" s="43"/>
      <c r="D119" s="43"/>
      <c r="E119" s="43"/>
      <c r="F119" s="43"/>
      <c r="G119" s="43"/>
      <c r="H119" s="43"/>
    </row>
    <row r="120" spans="1:8" x14ac:dyDescent="0.25">
      <c r="A120" s="43"/>
      <c r="B120" s="43"/>
      <c r="C120" s="43"/>
      <c r="D120" s="43"/>
      <c r="E120" s="43"/>
      <c r="F120" s="43"/>
      <c r="G120" s="43"/>
      <c r="H120" s="43"/>
    </row>
    <row r="121" spans="1:8" x14ac:dyDescent="0.25">
      <c r="A121" s="43"/>
      <c r="B121" s="43"/>
      <c r="C121" s="43"/>
      <c r="D121" s="43"/>
      <c r="E121" s="43"/>
      <c r="F121" s="43"/>
      <c r="G121" s="43"/>
      <c r="H121" s="43"/>
    </row>
    <row r="122" spans="1:8" x14ac:dyDescent="0.25">
      <c r="A122" s="43"/>
      <c r="B122" s="43"/>
      <c r="C122" s="43"/>
      <c r="D122" s="43"/>
      <c r="E122" s="43"/>
      <c r="F122" s="43"/>
      <c r="G122" s="43"/>
      <c r="H122" s="43"/>
    </row>
    <row r="123" spans="1:8" x14ac:dyDescent="0.25">
      <c r="A123" s="43"/>
      <c r="B123" s="43"/>
      <c r="C123" s="43"/>
      <c r="D123" s="43"/>
      <c r="E123" s="43"/>
      <c r="F123" s="43"/>
      <c r="G123" s="43"/>
      <c r="H123" s="43"/>
    </row>
    <row r="124" spans="1:8" x14ac:dyDescent="0.25">
      <c r="A124" s="43"/>
      <c r="B124" s="43"/>
      <c r="C124" s="43"/>
      <c r="D124" s="43"/>
      <c r="E124" s="43"/>
      <c r="F124" s="43"/>
      <c r="G124" s="43"/>
      <c r="H124" s="43"/>
    </row>
    <row r="125" spans="1:8" x14ac:dyDescent="0.25">
      <c r="A125" s="43"/>
      <c r="B125" s="43"/>
      <c r="C125" s="43"/>
      <c r="D125" s="43"/>
      <c r="E125" s="43"/>
      <c r="F125" s="43"/>
      <c r="G125" s="43"/>
      <c r="H125" s="43"/>
    </row>
    <row r="126" spans="1:8" x14ac:dyDescent="0.25">
      <c r="A126" s="43"/>
      <c r="B126" s="43"/>
      <c r="C126" s="43"/>
      <c r="D126" s="43"/>
      <c r="E126" s="43"/>
      <c r="F126" s="43"/>
      <c r="G126" s="43"/>
      <c r="H126" s="43"/>
    </row>
    <row r="127" spans="1:8" x14ac:dyDescent="0.25">
      <c r="A127" s="43"/>
      <c r="B127" s="43"/>
      <c r="C127" s="43"/>
      <c r="D127" s="43"/>
      <c r="E127" s="43"/>
      <c r="F127" s="43"/>
      <c r="G127" s="43"/>
      <c r="H127" s="43"/>
    </row>
    <row r="128" spans="1:8" x14ac:dyDescent="0.25">
      <c r="A128" s="43"/>
      <c r="B128" s="43"/>
      <c r="C128" s="43"/>
      <c r="D128" s="43"/>
      <c r="E128" s="43"/>
      <c r="F128" s="43"/>
      <c r="G128" s="43"/>
      <c r="H128" s="43"/>
    </row>
    <row r="129" spans="1:8" x14ac:dyDescent="0.25">
      <c r="A129" s="43"/>
      <c r="B129" s="43"/>
      <c r="C129" s="43"/>
      <c r="D129" s="43"/>
      <c r="E129" s="43"/>
      <c r="F129" s="43"/>
      <c r="G129" s="43"/>
      <c r="H129" s="43"/>
    </row>
    <row r="130" spans="1:8" x14ac:dyDescent="0.25">
      <c r="A130" s="43"/>
      <c r="B130" s="43"/>
      <c r="C130" s="43"/>
      <c r="D130" s="43"/>
      <c r="E130" s="43"/>
      <c r="F130" s="43"/>
      <c r="G130" s="43"/>
      <c r="H130" s="43"/>
    </row>
    <row r="131" spans="1:8" x14ac:dyDescent="0.25">
      <c r="A131" s="43"/>
      <c r="B131" s="43"/>
      <c r="C131" s="43"/>
      <c r="D131" s="43"/>
      <c r="E131" s="43"/>
      <c r="F131" s="43"/>
      <c r="G131" s="43"/>
      <c r="H131" s="43"/>
    </row>
    <row r="132" spans="1:8" x14ac:dyDescent="0.25">
      <c r="A132" s="43"/>
      <c r="B132" s="43"/>
      <c r="C132" s="43"/>
      <c r="D132" s="43"/>
      <c r="E132" s="43"/>
      <c r="F132" s="43"/>
      <c r="G132" s="43"/>
      <c r="H132" s="43"/>
    </row>
    <row r="133" spans="1:8" x14ac:dyDescent="0.25">
      <c r="A133" s="43"/>
      <c r="B133" s="43"/>
      <c r="C133" s="43"/>
      <c r="D133" s="43"/>
      <c r="E133" s="43"/>
      <c r="F133" s="43"/>
      <c r="G133" s="43"/>
      <c r="H133" s="43"/>
    </row>
    <row r="134" spans="1:8" x14ac:dyDescent="0.25">
      <c r="A134" s="43"/>
      <c r="B134" s="43"/>
      <c r="C134" s="43"/>
      <c r="D134" s="43"/>
      <c r="E134" s="43"/>
      <c r="F134" s="43"/>
      <c r="G134" s="43"/>
      <c r="H134" s="43"/>
    </row>
    <row r="135" spans="1:8" x14ac:dyDescent="0.25">
      <c r="A135" s="43"/>
      <c r="B135" s="43"/>
      <c r="C135" s="43"/>
      <c r="D135" s="43"/>
      <c r="E135" s="43"/>
      <c r="F135" s="43"/>
      <c r="G135" s="43"/>
      <c r="H135" s="43"/>
    </row>
    <row r="136" spans="1:8" x14ac:dyDescent="0.25">
      <c r="A136" s="43"/>
      <c r="B136" s="43"/>
      <c r="C136" s="43"/>
      <c r="D136" s="43"/>
      <c r="E136" s="43"/>
      <c r="F136" s="43"/>
      <c r="G136" s="43"/>
      <c r="H136" s="43"/>
    </row>
    <row r="137" spans="1:8" x14ac:dyDescent="0.25">
      <c r="A137" s="43"/>
      <c r="B137" s="43"/>
      <c r="C137" s="43"/>
      <c r="D137" s="43"/>
      <c r="E137" s="43"/>
      <c r="F137" s="43"/>
      <c r="G137" s="43"/>
      <c r="H137" s="43"/>
    </row>
    <row r="138" spans="1:8" x14ac:dyDescent="0.25">
      <c r="A138" s="43"/>
      <c r="B138" s="43"/>
      <c r="C138" s="43"/>
      <c r="D138" s="43"/>
      <c r="E138" s="43"/>
      <c r="F138" s="43"/>
      <c r="G138" s="43"/>
      <c r="H138" s="43"/>
    </row>
    <row r="139" spans="1:8" x14ac:dyDescent="0.25">
      <c r="A139" s="43"/>
      <c r="B139" s="43"/>
      <c r="C139" s="43"/>
      <c r="D139" s="43"/>
      <c r="E139" s="43"/>
      <c r="F139" s="43"/>
      <c r="G139" s="43"/>
      <c r="H139" s="43"/>
    </row>
    <row r="140" spans="1:8" x14ac:dyDescent="0.25">
      <c r="A140" s="43"/>
      <c r="B140" s="43"/>
      <c r="C140" s="43"/>
      <c r="D140" s="43"/>
      <c r="E140" s="43"/>
      <c r="F140" s="43"/>
      <c r="G140" s="43"/>
      <c r="H140" s="43"/>
    </row>
    <row r="141" spans="1:8" x14ac:dyDescent="0.25">
      <c r="A141" s="43"/>
      <c r="B141" s="43"/>
      <c r="C141" s="43"/>
      <c r="D141" s="43"/>
      <c r="E141" s="43"/>
      <c r="F141" s="43"/>
      <c r="G141" s="43"/>
      <c r="H141" s="43"/>
    </row>
    <row r="142" spans="1:8" x14ac:dyDescent="0.25">
      <c r="A142" s="43"/>
      <c r="B142" s="43"/>
      <c r="C142" s="43"/>
      <c r="D142" s="43"/>
      <c r="E142" s="43"/>
      <c r="F142" s="43"/>
      <c r="G142" s="43"/>
      <c r="H142" s="43"/>
    </row>
    <row r="143" spans="1:8" x14ac:dyDescent="0.25">
      <c r="A143" s="43"/>
      <c r="B143" s="43"/>
      <c r="C143" s="43"/>
      <c r="D143" s="43"/>
      <c r="E143" s="43"/>
      <c r="F143" s="43"/>
      <c r="G143" s="43"/>
      <c r="H143" s="43"/>
    </row>
    <row r="144" spans="1:8" x14ac:dyDescent="0.25">
      <c r="A144" s="43"/>
      <c r="B144" s="43"/>
      <c r="C144" s="43"/>
      <c r="D144" s="43"/>
      <c r="E144" s="43"/>
      <c r="F144" s="43"/>
      <c r="G144" s="43"/>
      <c r="H144" s="43"/>
    </row>
    <row r="145" spans="1:8" x14ac:dyDescent="0.25">
      <c r="A145" s="43"/>
      <c r="B145" s="43"/>
      <c r="C145" s="43"/>
      <c r="D145" s="43"/>
      <c r="E145" s="43"/>
      <c r="F145" s="43"/>
      <c r="G145" s="43"/>
      <c r="H145" s="43"/>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3F2-C613-4DC1-A0DA-83E49F2FE727}">
  <dimension ref="A1:K27"/>
  <sheetViews>
    <sheetView showGridLines="0" workbookViewId="0">
      <selection activeCell="A26" sqref="A26:K27"/>
    </sheetView>
  </sheetViews>
  <sheetFormatPr defaultRowHeight="15" x14ac:dyDescent="0.25"/>
  <sheetData>
    <row r="1" spans="1:11" ht="15" customHeight="1" x14ac:dyDescent="0.25">
      <c r="A1" s="24" t="s">
        <v>114</v>
      </c>
      <c r="B1" s="24"/>
      <c r="C1" s="25" t="s">
        <v>115</v>
      </c>
      <c r="D1" s="25"/>
      <c r="E1" s="25"/>
      <c r="F1" s="25"/>
      <c r="G1" s="25"/>
      <c r="H1" s="25"/>
      <c r="I1" s="25"/>
      <c r="J1" s="25"/>
      <c r="K1" s="25"/>
    </row>
    <row r="2" spans="1:11" x14ac:dyDescent="0.25">
      <c r="A2" s="24"/>
      <c r="B2" s="24"/>
      <c r="C2" s="25"/>
      <c r="D2" s="25"/>
      <c r="E2" s="25"/>
      <c r="F2" s="25"/>
      <c r="G2" s="25"/>
      <c r="H2" s="25"/>
      <c r="I2" s="25"/>
      <c r="J2" s="25"/>
      <c r="K2" s="25"/>
    </row>
    <row r="3" spans="1:11" x14ac:dyDescent="0.25">
      <c r="A3" s="24"/>
      <c r="B3" s="24"/>
      <c r="C3" s="25"/>
      <c r="D3" s="25"/>
      <c r="E3" s="25"/>
      <c r="F3" s="25"/>
      <c r="G3" s="25"/>
      <c r="H3" s="25"/>
      <c r="I3" s="25"/>
      <c r="J3" s="25"/>
      <c r="K3" s="25"/>
    </row>
    <row r="4" spans="1:11" x14ac:dyDescent="0.25">
      <c r="C4" s="21"/>
      <c r="D4" s="21"/>
      <c r="E4" s="21"/>
      <c r="F4" s="21"/>
      <c r="G4" s="21"/>
      <c r="H4" s="21"/>
      <c r="I4" s="21"/>
      <c r="J4" s="21"/>
      <c r="K4" s="21"/>
    </row>
    <row r="5" spans="1:11" x14ac:dyDescent="0.25">
      <c r="A5" s="24" t="s">
        <v>116</v>
      </c>
      <c r="B5" s="24"/>
      <c r="C5" s="25" t="s">
        <v>117</v>
      </c>
      <c r="D5" s="25"/>
      <c r="E5" s="25"/>
      <c r="F5" s="25"/>
      <c r="G5" s="25"/>
      <c r="H5" s="25"/>
      <c r="I5" s="25"/>
      <c r="J5" s="25"/>
      <c r="K5" s="25"/>
    </row>
    <row r="6" spans="1:11" x14ac:dyDescent="0.25">
      <c r="A6" s="24"/>
      <c r="B6" s="24"/>
      <c r="C6" s="25"/>
      <c r="D6" s="25"/>
      <c r="E6" s="25"/>
      <c r="F6" s="25"/>
      <c r="G6" s="25"/>
      <c r="H6" s="25"/>
      <c r="I6" s="25"/>
      <c r="J6" s="25"/>
      <c r="K6" s="25"/>
    </row>
    <row r="7" spans="1:11" x14ac:dyDescent="0.25">
      <c r="A7" s="24"/>
      <c r="B7" s="24"/>
      <c r="C7" s="25"/>
      <c r="D7" s="25"/>
      <c r="E7" s="25"/>
      <c r="F7" s="25"/>
      <c r="G7" s="25"/>
      <c r="H7" s="25"/>
      <c r="I7" s="25"/>
      <c r="J7" s="25"/>
      <c r="K7" s="25"/>
    </row>
    <row r="9" spans="1:11" x14ac:dyDescent="0.25">
      <c r="A9" s="24" t="s">
        <v>96</v>
      </c>
      <c r="B9" s="24"/>
      <c r="C9" s="25" t="s">
        <v>118</v>
      </c>
      <c r="D9" s="25"/>
      <c r="E9" s="25"/>
      <c r="F9" s="25"/>
      <c r="G9" s="25"/>
      <c r="H9" s="25"/>
      <c r="I9" s="25"/>
      <c r="J9" s="25"/>
      <c r="K9" s="25"/>
    </row>
    <row r="10" spans="1:11" x14ac:dyDescent="0.25">
      <c r="A10" s="24"/>
      <c r="B10" s="24"/>
      <c r="C10" s="25"/>
      <c r="D10" s="25"/>
      <c r="E10" s="25"/>
      <c r="F10" s="25"/>
      <c r="G10" s="25"/>
      <c r="H10" s="25"/>
      <c r="I10" s="25"/>
      <c r="J10" s="25"/>
      <c r="K10" s="25"/>
    </row>
    <row r="11" spans="1:11" x14ac:dyDescent="0.25">
      <c r="A11" s="24"/>
      <c r="B11" s="24"/>
      <c r="C11" s="25"/>
      <c r="D11" s="25"/>
      <c r="E11" s="25"/>
      <c r="F11" s="25"/>
      <c r="G11" s="25"/>
      <c r="H11" s="25"/>
      <c r="I11" s="25"/>
      <c r="J11" s="25"/>
      <c r="K11" s="25"/>
    </row>
    <row r="13" spans="1:11" x14ac:dyDescent="0.25">
      <c r="A13" s="24" t="s">
        <v>119</v>
      </c>
      <c r="B13" s="24"/>
      <c r="C13" s="25" t="s">
        <v>120</v>
      </c>
      <c r="D13" s="25"/>
      <c r="E13" s="25"/>
      <c r="F13" s="25"/>
      <c r="G13" s="25"/>
      <c r="H13" s="25"/>
      <c r="I13" s="25"/>
      <c r="J13" s="25"/>
      <c r="K13" s="25"/>
    </row>
    <row r="14" spans="1:11" x14ac:dyDescent="0.25">
      <c r="A14" s="24"/>
      <c r="B14" s="24"/>
      <c r="C14" s="25"/>
      <c r="D14" s="25"/>
      <c r="E14" s="25"/>
      <c r="F14" s="25"/>
      <c r="G14" s="25"/>
      <c r="H14" s="25"/>
      <c r="I14" s="25"/>
      <c r="J14" s="25"/>
      <c r="K14" s="25"/>
    </row>
    <row r="15" spans="1:11" x14ac:dyDescent="0.25">
      <c r="A15" s="24"/>
      <c r="B15" s="24"/>
      <c r="C15" s="25"/>
      <c r="D15" s="25"/>
      <c r="E15" s="25"/>
      <c r="F15" s="25"/>
      <c r="G15" s="25"/>
      <c r="H15" s="25"/>
      <c r="I15" s="25"/>
      <c r="J15" s="25"/>
      <c r="K15" s="25"/>
    </row>
    <row r="17" spans="1:11" x14ac:dyDescent="0.25">
      <c r="A17" s="24" t="s">
        <v>47</v>
      </c>
      <c r="B17" s="24"/>
      <c r="C17" s="25" t="s">
        <v>121</v>
      </c>
      <c r="D17" s="25"/>
      <c r="E17" s="25"/>
      <c r="F17" s="25"/>
      <c r="G17" s="25"/>
      <c r="H17" s="25"/>
      <c r="I17" s="25"/>
      <c r="J17" s="25"/>
      <c r="K17" s="25"/>
    </row>
    <row r="18" spans="1:11" x14ac:dyDescent="0.25">
      <c r="A18" s="24"/>
      <c r="B18" s="24"/>
      <c r="C18" s="25"/>
      <c r="D18" s="25"/>
      <c r="E18" s="25"/>
      <c r="F18" s="25"/>
      <c r="G18" s="25"/>
      <c r="H18" s="25"/>
      <c r="I18" s="25"/>
      <c r="J18" s="25"/>
      <c r="K18" s="25"/>
    </row>
    <row r="19" spans="1:11" x14ac:dyDescent="0.25">
      <c r="A19" s="24"/>
      <c r="B19" s="24"/>
      <c r="C19" s="25"/>
      <c r="D19" s="25"/>
      <c r="E19" s="25"/>
      <c r="F19" s="25"/>
      <c r="G19" s="25"/>
      <c r="H19" s="25"/>
      <c r="I19" s="25"/>
      <c r="J19" s="25"/>
      <c r="K19" s="25"/>
    </row>
    <row r="21" spans="1:11" x14ac:dyDescent="0.25">
      <c r="A21" s="26" t="s">
        <v>125</v>
      </c>
      <c r="B21" s="26"/>
      <c r="C21" s="25" t="s">
        <v>126</v>
      </c>
      <c r="D21" s="25"/>
      <c r="E21" s="25"/>
      <c r="F21" s="25"/>
      <c r="G21" s="25"/>
      <c r="H21" s="25"/>
      <c r="I21" s="25"/>
      <c r="J21" s="25"/>
      <c r="K21" s="25"/>
    </row>
    <row r="22" spans="1:11" x14ac:dyDescent="0.25">
      <c r="A22" s="26"/>
      <c r="B22" s="26"/>
      <c r="C22" s="25"/>
      <c r="D22" s="25"/>
      <c r="E22" s="25"/>
      <c r="F22" s="25"/>
      <c r="G22" s="25"/>
      <c r="H22" s="25"/>
      <c r="I22" s="25"/>
      <c r="J22" s="25"/>
      <c r="K22" s="25"/>
    </row>
    <row r="23" spans="1:11" x14ac:dyDescent="0.25">
      <c r="A23" s="26"/>
      <c r="B23" s="26"/>
      <c r="C23" s="25"/>
      <c r="D23" s="25"/>
      <c r="E23" s="25"/>
      <c r="F23" s="25"/>
      <c r="G23" s="25"/>
      <c r="H23" s="25"/>
      <c r="I23" s="25"/>
      <c r="J23" s="25"/>
      <c r="K23" s="25"/>
    </row>
    <row r="26" spans="1:11" x14ac:dyDescent="0.25">
      <c r="A26" s="27" t="s">
        <v>127</v>
      </c>
      <c r="B26" s="27"/>
      <c r="C26" s="27"/>
      <c r="D26" s="27"/>
      <c r="E26" s="27"/>
      <c r="F26" s="27"/>
      <c r="G26" s="27"/>
      <c r="H26" s="27"/>
      <c r="I26" s="27"/>
      <c r="J26" s="27"/>
      <c r="K26" s="27"/>
    </row>
    <row r="27" spans="1:11" x14ac:dyDescent="0.25">
      <c r="A27" s="27"/>
      <c r="B27" s="27"/>
      <c r="C27" s="27"/>
      <c r="D27" s="27"/>
      <c r="E27" s="27"/>
      <c r="F27" s="27"/>
      <c r="G27" s="27"/>
      <c r="H27" s="27"/>
      <c r="I27" s="27"/>
      <c r="J27" s="27"/>
      <c r="K27" s="27"/>
    </row>
  </sheetData>
  <mergeCells count="13">
    <mergeCell ref="A21:B23"/>
    <mergeCell ref="C21:K23"/>
    <mergeCell ref="C1:K3"/>
    <mergeCell ref="A26:K27"/>
    <mergeCell ref="A9:B11"/>
    <mergeCell ref="C9:K11"/>
    <mergeCell ref="A13:B15"/>
    <mergeCell ref="C13:K15"/>
    <mergeCell ref="A17:B19"/>
    <mergeCell ref="C17:K19"/>
    <mergeCell ref="C5:K7"/>
    <mergeCell ref="A1:B3"/>
    <mergeCell ref="A5:B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4DAEB8-0A68-42C4-9432-A0A1BF9E08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Bet Log</vt:lpstr>
      <vt:lpstr>Deposit</vt:lpstr>
      <vt:lpstr>Pivot Table</vt:lpstr>
      <vt:lpstr>Bookmakers</vt:lpstr>
      <vt:lpstr>REF</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Smith</dc:creator>
  <cp:lastModifiedBy>Robert Smith</cp:lastModifiedBy>
  <dcterms:created xsi:type="dcterms:W3CDTF">2023-11-28T18:22:58Z</dcterms:created>
  <dcterms:modified xsi:type="dcterms:W3CDTF">2023-11-29T16:26:26Z</dcterms:modified>
</cp:coreProperties>
</file>