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ruan/exponentialtech/data-challenges/data_qa/"/>
    </mc:Choice>
  </mc:AlternateContent>
  <xr:revisionPtr revIDLastSave="0" documentId="13_ncr:1_{B0BD2E08-C6D3-7D4B-B225-163B88E613AA}" xr6:coauthVersionLast="47" xr6:coauthVersionMax="47" xr10:uidLastSave="{00000000-0000-0000-0000-000000000000}"/>
  <bookViews>
    <workbookView xWindow="37760" yWindow="8200" windowWidth="29380" windowHeight="16320" activeTab="1" xr2:uid="{00000000-000D-0000-FFFF-FFFF00000000}"/>
  </bookViews>
  <sheets>
    <sheet name="portfolio holdings" sheetId="1" r:id="rId1"/>
    <sheet name="carbon" sheetId="8" r:id="rId2"/>
    <sheet name="Test Fund info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3" i="8"/>
  <c r="M7" i="8"/>
  <c r="M6" i="8"/>
  <c r="M5" i="8"/>
  <c r="M4" i="8"/>
  <c r="E7" i="8"/>
  <c r="E6" i="8"/>
  <c r="E5" i="8"/>
  <c r="D6" i="8"/>
  <c r="D7" i="8"/>
  <c r="D5" i="8"/>
  <c r="D4" i="8"/>
  <c r="D3" i="8"/>
  <c r="D2" i="8"/>
  <c r="I3" i="8"/>
  <c r="M4" i="7" l="1"/>
  <c r="M3" i="8"/>
  <c r="N3" i="8" s="1"/>
  <c r="I4" i="7"/>
  <c r="I2" i="7"/>
  <c r="I3" i="7"/>
  <c r="M3" i="7"/>
  <c r="E4" i="7"/>
  <c r="E3" i="7"/>
  <c r="E2" i="7"/>
  <c r="M2" i="7"/>
  <c r="I7" i="7" l="1"/>
  <c r="I2" i="8" s="1"/>
</calcChain>
</file>

<file path=xl/sharedStrings.xml><?xml version="1.0" encoding="utf-8"?>
<sst xmlns="http://schemas.openxmlformats.org/spreadsheetml/2006/main" count="58" uniqueCount="36">
  <si>
    <t>Asset Class</t>
  </si>
  <si>
    <t>Equity</t>
  </si>
  <si>
    <t>ALPHABET INC</t>
  </si>
  <si>
    <t>TESLA INC</t>
  </si>
  <si>
    <t>co2_scope_1_intensity</t>
  </si>
  <si>
    <t>co2_scope_2_intensity</t>
  </si>
  <si>
    <t>co2_scope_3_intensity</t>
  </si>
  <si>
    <t>total_intensity</t>
  </si>
  <si>
    <t>fiscal_year</t>
  </si>
  <si>
    <t>enterprise_value</t>
  </si>
  <si>
    <t>co2_scope_1_emitted</t>
  </si>
  <si>
    <t>co2_scope_2_emitted</t>
  </si>
  <si>
    <t>co2_scope_3_emitted</t>
  </si>
  <si>
    <t>total_emitted</t>
  </si>
  <si>
    <t>ownership weight</t>
  </si>
  <si>
    <t>owned carbon</t>
  </si>
  <si>
    <t>portfolio_weight</t>
  </si>
  <si>
    <t>Fund</t>
  </si>
  <si>
    <t>TestFund</t>
  </si>
  <si>
    <t>entity_id</t>
  </si>
  <si>
    <t>Apple</t>
  </si>
  <si>
    <t>Microsoft</t>
  </si>
  <si>
    <t>name</t>
  </si>
  <si>
    <t>Test Fund</t>
  </si>
  <si>
    <t>Portfolio</t>
  </si>
  <si>
    <t>owned_carbon</t>
  </si>
  <si>
    <t>Visa</t>
  </si>
  <si>
    <t>Wells Fargo</t>
  </si>
  <si>
    <t>Chevron</t>
  </si>
  <si>
    <t>Intel</t>
  </si>
  <si>
    <t>Fund intensity</t>
  </si>
  <si>
    <t>holding_amount</t>
  </si>
  <si>
    <t>fund_weight</t>
  </si>
  <si>
    <t>Portfolio total_intensity</t>
  </si>
  <si>
    <t>Portfolio owned_carbon</t>
  </si>
  <si>
    <t>Fund owned_carbon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</si>
</sst>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6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44" fontId="0" fillId="0" borderId="0" xfId="0" applyNumberFormat="1"/>
    <xf numFmtId="166" fontId="0" fillId="0" borderId="0" xfId="1" applyNumberFormat="1" applyFont="1"/>
    <xf numFmtId="0" fontId="3" fillId="0" borderId="0" xfId="0" applyFont="1"/>
    <xf numFmtId="0" fontId="0" fillId="0" borderId="0" xfId="1" applyNumberFormat="1" applyFont="1"/>
    <xf numFmtId="2" fontId="0" fillId="2" borderId="0" xfId="1" applyNumberFormat="1" applyFont="1" applyFill="1"/>
    <xf numFmtId="2" fontId="3" fillId="0" borderId="0" xfId="1" applyNumberFormat="1" applyFont="1"/>
    <xf numFmtId="2" fontId="3" fillId="2" borderId="0" xfId="1" applyNumberFormat="1" applyFont="1" applyFill="1"/>
    <xf numFmtId="2" fontId="3" fillId="2" borderId="0" xfId="0" applyNumberFormat="1" applyFont="1" applyFill="1"/>
    <xf numFmtId="164" fontId="0" fillId="2" borderId="0" xfId="0" applyNumberFormat="1" applyFill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A"/>
  <dimension ref="A1:C34"/>
  <sheetViews>
    <sheetView zoomScale="130" zoomScaleNormal="130" workbookViewId="0">
      <selection activeCell="C2" sqref="C2"/>
    </sheetView>
  </sheetViews>
  <sheetFormatPr baseColWidth="10" defaultRowHeight="16" x14ac:dyDescent="0.2"/>
  <cols>
    <col min="2" max="2" width="18" bestFit="1" customWidth="1"/>
    <col min="3" max="3" width="27.83203125" customWidth="1"/>
  </cols>
  <sheetData>
    <row r="1" spans="1:3" s="8" customFormat="1" x14ac:dyDescent="0.2">
      <c r="A1" s="8" t="s">
        <v>0</v>
      </c>
      <c r="B1" s="8" t="s">
        <v>31</v>
      </c>
      <c r="C1" s="8" t="s">
        <v>22</v>
      </c>
    </row>
    <row r="2" spans="1:3" x14ac:dyDescent="0.2">
      <c r="A2" t="s">
        <v>17</v>
      </c>
      <c r="B2" s="15">
        <v>3000000</v>
      </c>
      <c r="C2" t="s">
        <v>18</v>
      </c>
    </row>
    <row r="3" spans="1:3" x14ac:dyDescent="0.2">
      <c r="A3" t="s">
        <v>1</v>
      </c>
      <c r="B3" s="15">
        <v>1000000</v>
      </c>
      <c r="C3" t="s">
        <v>3</v>
      </c>
    </row>
    <row r="4" spans="1:3" x14ac:dyDescent="0.2">
      <c r="A4" t="s">
        <v>1</v>
      </c>
      <c r="B4" s="15">
        <v>200000</v>
      </c>
      <c r="C4" t="s">
        <v>29</v>
      </c>
    </row>
    <row r="5" spans="1:3" x14ac:dyDescent="0.2">
      <c r="A5" t="s">
        <v>1</v>
      </c>
      <c r="B5" s="15">
        <v>50000</v>
      </c>
      <c r="C5" t="s">
        <v>27</v>
      </c>
    </row>
    <row r="6" spans="1:3" x14ac:dyDescent="0.2">
      <c r="A6" t="s">
        <v>1</v>
      </c>
      <c r="B6" s="15">
        <v>1000000</v>
      </c>
      <c r="C6" t="s">
        <v>28</v>
      </c>
    </row>
    <row r="7" spans="1:3" x14ac:dyDescent="0.2">
      <c r="A7" t="s">
        <v>1</v>
      </c>
      <c r="B7" s="15">
        <v>500000</v>
      </c>
      <c r="C7" t="s">
        <v>26</v>
      </c>
    </row>
    <row r="9" spans="1:3" x14ac:dyDescent="0.2">
      <c r="B9" s="1"/>
    </row>
    <row r="10" spans="1:3" x14ac:dyDescent="0.2">
      <c r="B10" s="1"/>
    </row>
    <row r="11" spans="1:3" x14ac:dyDescent="0.2">
      <c r="B11" s="1"/>
    </row>
    <row r="12" spans="1:3" x14ac:dyDescent="0.2">
      <c r="B12" s="1"/>
    </row>
    <row r="13" spans="1:3" x14ac:dyDescent="0.2">
      <c r="B13" s="1"/>
    </row>
    <row r="14" spans="1:3" x14ac:dyDescent="0.2">
      <c r="B14" s="1"/>
    </row>
    <row r="15" spans="1:3" x14ac:dyDescent="0.2">
      <c r="B15" s="1"/>
    </row>
    <row r="16" spans="1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64A0-BD30-2341-A2EA-973546681831}">
  <dimension ref="A1:N10"/>
  <sheetViews>
    <sheetView tabSelected="1" zoomScale="130" zoomScaleNormal="130" workbookViewId="0">
      <pane xSplit="1" topLeftCell="B1" activePane="topRight" state="frozen"/>
      <selection pane="topRight" activeCell="G16" sqref="G16"/>
    </sheetView>
  </sheetViews>
  <sheetFormatPr baseColWidth="10" defaultRowHeight="16" x14ac:dyDescent="0.2"/>
  <cols>
    <col min="1" max="1" width="15.33203125" customWidth="1"/>
  </cols>
  <sheetData>
    <row r="1" spans="1:14" s="8" customFormat="1" x14ac:dyDescent="0.2">
      <c r="A1" s="8" t="s">
        <v>22</v>
      </c>
      <c r="B1" s="8" t="s">
        <v>8</v>
      </c>
      <c r="C1" s="8" t="s">
        <v>9</v>
      </c>
      <c r="D1" s="8" t="s">
        <v>16</v>
      </c>
      <c r="E1" s="8" t="s">
        <v>14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25</v>
      </c>
    </row>
    <row r="2" spans="1:14" x14ac:dyDescent="0.2">
      <c r="A2" t="s">
        <v>23</v>
      </c>
      <c r="B2">
        <v>2021</v>
      </c>
      <c r="D2" s="9">
        <f>'portfolio holdings'!B2/SUM('portfolio holdings'!B$2:B$7)</f>
        <v>0.52173913043478259</v>
      </c>
      <c r="E2" s="7"/>
      <c r="I2" s="12">
        <f>'Test Fund infos'!I7</f>
        <v>80.883815333333331</v>
      </c>
      <c r="N2" s="13"/>
    </row>
    <row r="3" spans="1:14" x14ac:dyDescent="0.2">
      <c r="A3" t="s">
        <v>3</v>
      </c>
      <c r="B3">
        <v>2021</v>
      </c>
      <c r="C3">
        <v>1098487740000</v>
      </c>
      <c r="D3" s="9">
        <f>'portfolio holdings'!B3/SUM('portfolio holdings'!B$2:B$7)</f>
        <v>0.17391304347826086</v>
      </c>
      <c r="E3" s="7">
        <f>'portfolio holdings'!B3/carbon!C3</f>
        <v>9.1034243131379878E-7</v>
      </c>
      <c r="F3">
        <v>3.437192</v>
      </c>
      <c r="G3">
        <v>7.4875049999999996</v>
      </c>
      <c r="H3">
        <v>36.304181999999997</v>
      </c>
      <c r="I3" s="12">
        <f>SUM(F3:H3)</f>
        <v>47.228878999999999</v>
      </c>
      <c r="J3">
        <v>184999.98501599999</v>
      </c>
      <c r="K3">
        <v>402999.981615</v>
      </c>
      <c r="L3">
        <v>1953999.9877859999</v>
      </c>
      <c r="M3">
        <f>SUM(J3:L3)</f>
        <v>2541999.9544169996</v>
      </c>
      <c r="N3" s="13">
        <f>M3*E3</f>
        <v>2.3140904189035369</v>
      </c>
    </row>
    <row r="4" spans="1:14" x14ac:dyDescent="0.2">
      <c r="A4" t="s">
        <v>29</v>
      </c>
      <c r="B4">
        <v>2021</v>
      </c>
      <c r="C4">
        <v>247706000000</v>
      </c>
      <c r="D4" s="9">
        <f>'portfolio holdings'!B4/SUM('portfolio holdings'!B$2:B$7)</f>
        <v>3.4782608695652174E-2</v>
      </c>
      <c r="E4" s="7">
        <f>'portfolio holdings'!B4/carbon!C3</f>
        <v>1.8206848626275973E-7</v>
      </c>
      <c r="F4">
        <v>27.599209999999999</v>
      </c>
      <c r="G4">
        <v>13.831241</v>
      </c>
      <c r="H4">
        <v>365.24347</v>
      </c>
      <c r="I4" s="5"/>
      <c r="J4">
        <v>2180999.9710400002</v>
      </c>
      <c r="K4">
        <v>1092999.988784</v>
      </c>
      <c r="L4">
        <v>28862999.973280001</v>
      </c>
      <c r="M4">
        <f t="shared" ref="M4:M7" si="0">SUM(J4:L4)</f>
        <v>32136999.933104001</v>
      </c>
      <c r="N4" s="13"/>
    </row>
    <row r="5" spans="1:14" x14ac:dyDescent="0.2">
      <c r="A5" t="s">
        <v>27</v>
      </c>
      <c r="B5">
        <v>2021</v>
      </c>
      <c r="C5">
        <v>381538755826.06</v>
      </c>
      <c r="D5" s="9">
        <f>'portfolio holdings'!B5/SUM('portfolio holdings'!B$2:B$7)</f>
        <v>8.6956521739130436E-3</v>
      </c>
      <c r="E5" s="7">
        <f>'portfolio holdings'!B5/carbon!C5</f>
        <v>1.3104828601683269E-7</v>
      </c>
      <c r="F5">
        <v>1.0513269999999999</v>
      </c>
      <c r="G5">
        <v>8.8544400000000003</v>
      </c>
      <c r="H5">
        <v>31.485672000000001</v>
      </c>
      <c r="I5" s="5"/>
      <c r="J5">
        <v>82711.049071000001</v>
      </c>
      <c r="K5">
        <v>696605.35811999999</v>
      </c>
      <c r="L5">
        <v>2477072.2732560001</v>
      </c>
      <c r="M5">
        <f t="shared" si="0"/>
        <v>3256388.6804470001</v>
      </c>
      <c r="N5" s="5"/>
    </row>
    <row r="6" spans="1:14" x14ac:dyDescent="0.2">
      <c r="A6" t="s">
        <v>28</v>
      </c>
      <c r="B6">
        <v>2021</v>
      </c>
      <c r="C6">
        <v>257831740788.95001</v>
      </c>
      <c r="D6" s="9">
        <f>'portfolio holdings'!B6/SUM('portfolio holdings'!B$2:B$6)</f>
        <v>0.19047619047619047</v>
      </c>
      <c r="E6" s="7">
        <f>'portfolio holdings'!B6/carbon!C6</f>
        <v>3.8784984228088392E-6</v>
      </c>
      <c r="F6">
        <v>366.30978199999998</v>
      </c>
      <c r="G6">
        <v>12.852975000000001</v>
      </c>
      <c r="H6">
        <v>2622.0068630000001</v>
      </c>
      <c r="I6" s="5"/>
      <c r="J6">
        <v>56999999.937891997</v>
      </c>
      <c r="K6">
        <v>2000000.02785</v>
      </c>
      <c r="L6">
        <v>407999999.92397797</v>
      </c>
      <c r="M6">
        <f t="shared" si="0"/>
        <v>466999999.88971996</v>
      </c>
      <c r="N6" s="5"/>
    </row>
    <row r="7" spans="1:14" x14ac:dyDescent="0.2">
      <c r="A7" t="s">
        <v>26</v>
      </c>
      <c r="B7">
        <v>2021</v>
      </c>
      <c r="C7">
        <v>479228932060</v>
      </c>
      <c r="D7" s="9">
        <f>'portfolio holdings'!B7/SUM('portfolio holdings'!B$2:B$6)</f>
        <v>9.5238095238095233E-2</v>
      </c>
      <c r="E7" s="7">
        <f>'portfolio holdings'!B7/carbon!C7</f>
        <v>1.0433426835285468E-6</v>
      </c>
      <c r="F7">
        <v>0.16594100000000001</v>
      </c>
      <c r="G7">
        <v>2.4559220000000002</v>
      </c>
      <c r="H7">
        <v>13.325533999999999</v>
      </c>
      <c r="I7" s="5"/>
      <c r="J7">
        <v>4000.0078050000002</v>
      </c>
      <c r="K7">
        <v>59199.999810000001</v>
      </c>
      <c r="L7">
        <v>321211.99706999998</v>
      </c>
      <c r="M7">
        <f t="shared" si="0"/>
        <v>384412.00468499999</v>
      </c>
      <c r="N7" s="5"/>
    </row>
    <row r="8" spans="1:14" ht="18" x14ac:dyDescent="0.2">
      <c r="A8" s="2"/>
      <c r="D8" s="9"/>
      <c r="E8" s="7"/>
      <c r="I8" s="11"/>
    </row>
    <row r="10" spans="1:14" x14ac:dyDescent="0.2">
      <c r="A10" s="8" t="s">
        <v>24</v>
      </c>
      <c r="H10" s="8" t="s">
        <v>33</v>
      </c>
      <c r="I10" s="5"/>
      <c r="M10" s="8" t="s">
        <v>34</v>
      </c>
      <c r="N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D500-16A0-2D45-BA35-23ABC41B50F0}">
  <dimension ref="A1:N14"/>
  <sheetViews>
    <sheetView zoomScale="160" zoomScaleNormal="16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M7" sqref="M7"/>
    </sheetView>
  </sheetViews>
  <sheetFormatPr baseColWidth="10" defaultRowHeight="16" x14ac:dyDescent="0.2"/>
  <cols>
    <col min="2" max="2" width="18" bestFit="1" customWidth="1"/>
  </cols>
  <sheetData>
    <row r="1" spans="1:14" s="8" customFormat="1" x14ac:dyDescent="0.2">
      <c r="A1" s="8" t="s">
        <v>19</v>
      </c>
      <c r="B1" s="8" t="s">
        <v>22</v>
      </c>
      <c r="C1" s="8" t="s">
        <v>8</v>
      </c>
      <c r="D1" s="8" t="s">
        <v>9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15</v>
      </c>
    </row>
    <row r="2" spans="1:14" ht="18" x14ac:dyDescent="0.2">
      <c r="A2">
        <v>7</v>
      </c>
      <c r="B2" s="2" t="s">
        <v>2</v>
      </c>
      <c r="C2">
        <v>2021</v>
      </c>
      <c r="D2">
        <v>1933121021840</v>
      </c>
      <c r="E2">
        <f>1/3</f>
        <v>0.33333333333333331</v>
      </c>
      <c r="F2">
        <v>0.17494799999999999</v>
      </c>
      <c r="G2">
        <v>25.525212</v>
      </c>
      <c r="H2">
        <v>36.88523</v>
      </c>
      <c r="I2" s="10">
        <f>SUM(F2:H2)</f>
        <v>62.585390000000004</v>
      </c>
      <c r="J2">
        <v>45073.077876000003</v>
      </c>
      <c r="K2">
        <v>6576239.0440440001</v>
      </c>
      <c r="L2">
        <v>9503000.0015099999</v>
      </c>
      <c r="M2">
        <f>SUM(J2:L2)</f>
        <v>16124312.123429999</v>
      </c>
      <c r="N2" s="14"/>
    </row>
    <row r="3" spans="1:14" x14ac:dyDescent="0.2">
      <c r="A3">
        <v>0</v>
      </c>
      <c r="B3" t="s">
        <v>20</v>
      </c>
      <c r="C3">
        <v>2021</v>
      </c>
      <c r="D3">
        <v>3042471390020</v>
      </c>
      <c r="E3">
        <f>1/3</f>
        <v>0.33333333333333331</v>
      </c>
      <c r="F3">
        <v>0.15090100000000001</v>
      </c>
      <c r="G3">
        <v>2.7424810000000002</v>
      </c>
      <c r="H3">
        <v>63.224015999999999</v>
      </c>
      <c r="I3" s="10">
        <f>SUM(F3:H3)</f>
        <v>66.117397999999994</v>
      </c>
      <c r="J3">
        <v>55202.151117000001</v>
      </c>
      <c r="K3">
        <v>1003246.171977</v>
      </c>
      <c r="L3">
        <v>23128419.861072</v>
      </c>
      <c r="M3">
        <f>SUM(J3:L3)</f>
        <v>24186868.184165999</v>
      </c>
      <c r="N3" s="14"/>
    </row>
    <row r="4" spans="1:14" x14ac:dyDescent="0.2">
      <c r="A4">
        <v>1</v>
      </c>
      <c r="B4" t="s">
        <v>21</v>
      </c>
      <c r="C4">
        <v>2021</v>
      </c>
      <c r="D4">
        <v>2599477080000</v>
      </c>
      <c r="E4">
        <f>1/3</f>
        <v>0.33333333333333331</v>
      </c>
      <c r="F4">
        <v>0.73594800000000005</v>
      </c>
      <c r="G4">
        <v>28.230433000000001</v>
      </c>
      <c r="H4">
        <v>84.982276999999996</v>
      </c>
      <c r="I4" s="10">
        <f>SUM(F4:H4)</f>
        <v>113.94865799999999</v>
      </c>
      <c r="J4">
        <v>123704.027424</v>
      </c>
      <c r="K4">
        <v>4745197.0221039997</v>
      </c>
      <c r="L4">
        <v>14284500.976376001</v>
      </c>
      <c r="M4">
        <f>SUM(J4:L4)</f>
        <v>19153402.025904</v>
      </c>
      <c r="N4" s="14"/>
    </row>
    <row r="6" spans="1:14" x14ac:dyDescent="0.2">
      <c r="A6" s="8"/>
      <c r="H6" s="8"/>
      <c r="M6" s="8"/>
      <c r="N6" s="4"/>
    </row>
    <row r="7" spans="1:14" x14ac:dyDescent="0.2">
      <c r="A7" s="8" t="s">
        <v>17</v>
      </c>
      <c r="H7" s="8" t="s">
        <v>30</v>
      </c>
      <c r="I7" s="5">
        <f>SUMPRODUCT(E2:E4,I2:I4)</f>
        <v>80.883815333333331</v>
      </c>
      <c r="M7" s="8" t="s">
        <v>35</v>
      </c>
      <c r="N7" s="13"/>
    </row>
    <row r="9" spans="1:14" x14ac:dyDescent="0.2">
      <c r="M9" s="8"/>
      <c r="N9" s="3"/>
    </row>
    <row r="10" spans="1:14" x14ac:dyDescent="0.2">
      <c r="B10" s="6"/>
    </row>
    <row r="11" spans="1:14" x14ac:dyDescent="0.2">
      <c r="M11" s="8"/>
      <c r="N11" s="4"/>
    </row>
    <row r="12" spans="1:14" x14ac:dyDescent="0.2">
      <c r="N12" s="4"/>
    </row>
    <row r="14" spans="1:14" x14ac:dyDescent="0.2">
      <c r="A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holdings</vt:lpstr>
      <vt:lpstr>carbon</vt:lpstr>
      <vt:lpstr>Test Fund infos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Ruan</cp:lastModifiedBy>
  <dcterms:created xsi:type="dcterms:W3CDTF">2019-01-24T06:31:44Z</dcterms:created>
  <dcterms:modified xsi:type="dcterms:W3CDTF">2023-02-09T03:22:40Z</dcterms:modified>
</cp:coreProperties>
</file>