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rcuck\Dropbox\PC (2)\Desktop\Personal\JOB\CVs\YvesBlue\CUCKOVICH TAKE HOME EXAM\"/>
    </mc:Choice>
  </mc:AlternateContent>
  <xr:revisionPtr revIDLastSave="0" documentId="13_ncr:1_{EFC05A51-3067-4FA1-A58F-78607FAE8B59}" xr6:coauthVersionLast="47" xr6:coauthVersionMax="47" xr10:uidLastSave="{00000000-0000-0000-0000-000000000000}"/>
  <bookViews>
    <workbookView xWindow="-110" yWindow="-110" windowWidth="25820" windowHeight="15500" activeTab="3" xr2:uid="{00000000-000D-0000-FFFF-FFFF00000000}"/>
  </bookViews>
  <sheets>
    <sheet name="portfolio holdings" sheetId="1" r:id="rId1"/>
    <sheet name="carbon" sheetId="8" r:id="rId2"/>
    <sheet name="Test Fund infos" sheetId="7" r:id="rId3"/>
    <sheet name="Cuckovich Notes" sheetId="9"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7" l="1"/>
  <c r="I2" i="8" s="1"/>
  <c r="E2" i="8"/>
  <c r="N2" i="8"/>
  <c r="N10" i="8" s="1"/>
  <c r="E3" i="8"/>
  <c r="N3" i="8"/>
  <c r="D3" i="8"/>
  <c r="N7" i="7"/>
  <c r="N3" i="7"/>
  <c r="N4" i="7"/>
  <c r="N2" i="7"/>
  <c r="M4" i="7"/>
  <c r="M3" i="7"/>
  <c r="M2" i="7"/>
  <c r="N4" i="8"/>
  <c r="N5" i="8"/>
  <c r="N6" i="8"/>
  <c r="N7" i="8"/>
  <c r="I6" i="8"/>
  <c r="I7" i="8"/>
  <c r="I4" i="8"/>
  <c r="I5" i="8"/>
  <c r="I3" i="8"/>
  <c r="E4" i="8"/>
  <c r="D7" i="8"/>
  <c r="D6" i="8"/>
  <c r="M7" i="8"/>
  <c r="M6" i="8"/>
  <c r="M5" i="8"/>
  <c r="M4" i="8"/>
  <c r="E7" i="8"/>
  <c r="E6" i="8"/>
  <c r="E5" i="8"/>
  <c r="D5" i="8"/>
  <c r="D4" i="8"/>
  <c r="D2" i="8"/>
  <c r="M3" i="8" l="1"/>
  <c r="I4" i="7"/>
  <c r="I2" i="7"/>
  <c r="I3" i="7"/>
  <c r="E4" i="7"/>
  <c r="E3" i="7"/>
  <c r="E2" i="7"/>
  <c r="I10" i="8" l="1"/>
</calcChain>
</file>

<file path=xl/sharedStrings.xml><?xml version="1.0" encoding="utf-8"?>
<sst xmlns="http://schemas.openxmlformats.org/spreadsheetml/2006/main" count="64" uniqueCount="42">
  <si>
    <t>Asset Class</t>
  </si>
  <si>
    <t>Equity</t>
  </si>
  <si>
    <t>ALPHABET INC</t>
  </si>
  <si>
    <t>TESLA INC</t>
  </si>
  <si>
    <t>co2_scope_1_intensity</t>
  </si>
  <si>
    <t>co2_scope_2_intensity</t>
  </si>
  <si>
    <t>co2_scope_3_intensity</t>
  </si>
  <si>
    <t>total_intensity</t>
  </si>
  <si>
    <t>fiscal_year</t>
  </si>
  <si>
    <t>enterprise_value</t>
  </si>
  <si>
    <t>co2_scope_1_emitted</t>
  </si>
  <si>
    <t>co2_scope_2_emitted</t>
  </si>
  <si>
    <t>co2_scope_3_emitted</t>
  </si>
  <si>
    <t>total_emitted</t>
  </si>
  <si>
    <t>ownership weight</t>
  </si>
  <si>
    <t>owned carbon</t>
  </si>
  <si>
    <t>portfolio_weight</t>
  </si>
  <si>
    <t>Fund</t>
  </si>
  <si>
    <t>TestFund</t>
  </si>
  <si>
    <t>entity_id</t>
  </si>
  <si>
    <t>Apple</t>
  </si>
  <si>
    <t>Microsoft</t>
  </si>
  <si>
    <t>name</t>
  </si>
  <si>
    <t>Test Fund</t>
  </si>
  <si>
    <t>Portfolio</t>
  </si>
  <si>
    <t>owned_carbon</t>
  </si>
  <si>
    <t>Visa</t>
  </si>
  <si>
    <t>Wells Fargo</t>
  </si>
  <si>
    <t>Chevron</t>
  </si>
  <si>
    <t>Intel</t>
  </si>
  <si>
    <t>Fund intensity</t>
  </si>
  <si>
    <t>holding_amount</t>
  </si>
  <si>
    <t>fund_weight</t>
  </si>
  <si>
    <t>Portfolio total_intensity</t>
  </si>
  <si>
    <t>Portfolio owned_carbon</t>
  </si>
  <si>
    <t>Fund owned_carbon</t>
  </si>
  <si>
    <t>Cuckovich Notes:</t>
  </si>
  <si>
    <t>The total intensity has instructions that do not seem right.  I believe it should be summing values 1, 2, and 3 for co2_scope rather than adding value 1 three times.  I would confirm that with the person who gave me the file before starting my QA.</t>
  </si>
  <si>
    <t>The ownership weight of the test fund is a needed value for the owned carbon calculation for the Test Fund.  It was not highlighted in yellow but I believe is should be filled out.  I would also confirm with the person who gave me the file about this.</t>
  </si>
  <si>
    <r>
      <rPr>
        <b/>
        <sz val="12"/>
        <color theme="1"/>
        <rFont val="Calibri"/>
        <family val="2"/>
        <scheme val="minor"/>
      </rPr>
      <t>What would make the test easier?</t>
    </r>
    <r>
      <rPr>
        <sz val="12"/>
        <color theme="1"/>
        <rFont val="Calibri"/>
        <family val="2"/>
        <scheme val="minor"/>
      </rPr>
      <t xml:space="preserve"> -- If all of the formulas were already included it would be easier.  :-)  I also think you could store the fund items in the same area as the individual holdings (collapsing the carbon and Test Fund infos into one sheet and adding a column to denote which rows belong to the TEST fund.  Then you could port over the aggregate values in Test Fund infos (Fund Intensity and Fund Owned Carbon). This would reduce duplication and complexity.</t>
    </r>
  </si>
  <si>
    <r>
      <rPr>
        <b/>
        <sz val="12"/>
        <color theme="1"/>
        <rFont val="Calibri"/>
        <family val="2"/>
        <scheme val="minor"/>
      </rPr>
      <t>What are some other cases that may be useful to test?</t>
    </r>
    <r>
      <rPr>
        <sz val="12"/>
        <color theme="1"/>
        <rFont val="Calibri"/>
        <family val="2"/>
        <scheme val="minor"/>
      </rPr>
      <t xml:space="preserve"> -- I would think that the values that were given could be checked to see if they seem reasonable and Excel could flag outliers as well as missing values that are needed for formulas.  It is also possible that some of these values could be tested together (values in one column might need to be of the same magnitude of another column--like the three C02 values, for instance).
For this exercise I fixed formulas that were incorrect, calculated a value that wasn't highlighted in yellow, and flagged where I think the definitions were incorrect.  I did not look at the values that were given such as enterprise_value since I don't know enough yet to know if they were reasonable.</t>
    </r>
  </si>
  <si>
    <t>Any values I changed, I put in red font.  The value I added that wasn't in yellow is in orange highlight.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</si>
</sst>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0.00000000"/>
  </numFmts>
  <fonts count="7">
    <font>
      <sz val="12"/>
      <color theme="1"/>
      <name val="Calibri"/>
      <family val="2"/>
      <scheme val="minor"/>
    </font>
    <font>
      <sz val="12"/>
      <color theme="1"/>
      <name val="Calibri"/>
      <family val="2"/>
      <scheme val="minor"/>
    </font>
    <font>
      <sz val="14"/>
      <color rgb="FF000000"/>
      <name val="Helvetica Neue"/>
      <family val="2"/>
    </font>
    <font>
      <b/>
      <sz val="12"/>
      <color theme="1"/>
      <name val="Calibri"/>
      <family val="2"/>
      <scheme val="minor"/>
    </font>
    <font>
      <sz val="12"/>
      <color rgb="FFFF0000"/>
      <name val="Calibri"/>
      <family val="2"/>
      <scheme val="minor"/>
    </font>
    <font>
      <b/>
      <sz val="12"/>
      <color rgb="FFFF0000"/>
      <name val="Calibri"/>
      <family val="2"/>
      <scheme val="minor"/>
    </font>
    <font>
      <b/>
      <u/>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23">
    <xf numFmtId="0" fontId="0" fillId="0" borderId="0" xfId="0"/>
    <xf numFmtId="10" fontId="0" fillId="0" borderId="0" xfId="1" applyNumberFormat="1" applyFont="1"/>
    <xf numFmtId="0" fontId="2" fillId="0" borderId="0" xfId="0" applyFont="1"/>
    <xf numFmtId="2" fontId="0" fillId="0" borderId="0" xfId="0" applyNumberFormat="1"/>
    <xf numFmtId="164" fontId="0" fillId="0" borderId="0" xfId="0" applyNumberFormat="1"/>
    <xf numFmtId="0" fontId="0" fillId="2" borderId="0" xfId="0" applyFill="1"/>
    <xf numFmtId="44" fontId="0" fillId="0" borderId="0" xfId="0" applyNumberFormat="1"/>
    <xf numFmtId="165" fontId="0" fillId="0" borderId="0" xfId="1" applyNumberFormat="1" applyFont="1"/>
    <xf numFmtId="0" fontId="3" fillId="0" borderId="0" xfId="0" applyFont="1"/>
    <xf numFmtId="0" fontId="0" fillId="0" borderId="0" xfId="1" applyNumberFormat="1" applyFont="1"/>
    <xf numFmtId="2" fontId="0" fillId="2" borderId="0" xfId="1" applyNumberFormat="1" applyFont="1" applyFill="1"/>
    <xf numFmtId="2" fontId="3" fillId="0" borderId="0" xfId="1" applyNumberFormat="1" applyFont="1"/>
    <xf numFmtId="2" fontId="3" fillId="2" borderId="0" xfId="1" applyNumberFormat="1" applyFont="1" applyFill="1"/>
    <xf numFmtId="2" fontId="3" fillId="2" borderId="0" xfId="0" applyNumberFormat="1" applyFont="1" applyFill="1"/>
    <xf numFmtId="164" fontId="0" fillId="2" borderId="0" xfId="0" applyNumberFormat="1" applyFill="1"/>
    <xf numFmtId="44" fontId="0" fillId="0" borderId="0" xfId="2" applyFont="1"/>
    <xf numFmtId="0" fontId="4" fillId="0" borderId="0" xfId="1" applyNumberFormat="1" applyFont="1"/>
    <xf numFmtId="165" fontId="4" fillId="0" borderId="0" xfId="1" applyNumberFormat="1" applyFont="1"/>
    <xf numFmtId="0" fontId="5" fillId="0" borderId="0" xfId="0" applyFont="1"/>
    <xf numFmtId="2" fontId="0" fillId="2" borderId="0" xfId="0" applyNumberFormat="1" applyFill="1"/>
    <xf numFmtId="165" fontId="0" fillId="3" borderId="0" xfId="1" applyNumberFormat="1" applyFont="1" applyFill="1"/>
    <xf numFmtId="0" fontId="0" fillId="0" borderId="0" xfId="0" applyAlignment="1">
      <alignment wrapText="1"/>
    </xf>
    <xf numFmtId="0" fontId="6" fillId="0" borderId="0" xfId="0" applyFont="1" applyAlignment="1">
      <alignment wrapText="1"/>
    </xf>
  </cellXfs>
  <cellStyles count="3">
    <cellStyle name="Currency" xfId="2" builtinId="4"/>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A"/>
  <dimension ref="A1:C34"/>
  <sheetViews>
    <sheetView zoomScale="130" zoomScaleNormal="130" workbookViewId="0">
      <selection activeCell="B2" sqref="B2"/>
    </sheetView>
  </sheetViews>
  <sheetFormatPr defaultColWidth="10.6640625" defaultRowHeight="15.5"/>
  <cols>
    <col min="2" max="2" width="18" bestFit="1" customWidth="1"/>
    <col min="3" max="3" width="27.83203125" customWidth="1"/>
  </cols>
  <sheetData>
    <row r="1" spans="1:3" s="8" customFormat="1">
      <c r="A1" s="8" t="s">
        <v>0</v>
      </c>
      <c r="B1" s="8" t="s">
        <v>31</v>
      </c>
      <c r="C1" s="8" t="s">
        <v>22</v>
      </c>
    </row>
    <row r="2" spans="1:3">
      <c r="A2" t="s">
        <v>17</v>
      </c>
      <c r="B2" s="15">
        <v>3000000</v>
      </c>
      <c r="C2" t="s">
        <v>18</v>
      </c>
    </row>
    <row r="3" spans="1:3">
      <c r="A3" t="s">
        <v>1</v>
      </c>
      <c r="B3" s="15">
        <v>1000000</v>
      </c>
      <c r="C3" t="s">
        <v>3</v>
      </c>
    </row>
    <row r="4" spans="1:3">
      <c r="A4" t="s">
        <v>1</v>
      </c>
      <c r="B4" s="15">
        <v>200000</v>
      </c>
      <c r="C4" t="s">
        <v>29</v>
      </c>
    </row>
    <row r="5" spans="1:3">
      <c r="A5" t="s">
        <v>1</v>
      </c>
      <c r="B5" s="15">
        <v>50000</v>
      </c>
      <c r="C5" t="s">
        <v>27</v>
      </c>
    </row>
    <row r="6" spans="1:3">
      <c r="A6" t="s">
        <v>1</v>
      </c>
      <c r="B6" s="15">
        <v>1000000</v>
      </c>
      <c r="C6" t="s">
        <v>28</v>
      </c>
    </row>
    <row r="7" spans="1:3">
      <c r="A7" t="s">
        <v>1</v>
      </c>
      <c r="B7" s="15">
        <v>500000</v>
      </c>
      <c r="C7" t="s">
        <v>26</v>
      </c>
    </row>
    <row r="9" spans="1:3">
      <c r="B9" s="1"/>
    </row>
    <row r="10" spans="1:3">
      <c r="B10" s="1"/>
    </row>
    <row r="11" spans="1:3">
      <c r="B11" s="1"/>
    </row>
    <row r="12" spans="1:3">
      <c r="B12" s="1"/>
    </row>
    <row r="13" spans="1:3">
      <c r="B13" s="1"/>
    </row>
    <row r="14" spans="1:3">
      <c r="B14" s="1"/>
    </row>
    <row r="15" spans="1:3">
      <c r="B15" s="1"/>
    </row>
    <row r="16" spans="1:3">
      <c r="B16" s="1"/>
    </row>
    <row r="17" spans="2:2">
      <c r="B17" s="1"/>
    </row>
    <row r="18" spans="2:2">
      <c r="B18" s="1"/>
    </row>
    <row r="19" spans="2:2">
      <c r="B19" s="1"/>
    </row>
    <row r="20" spans="2:2">
      <c r="B20" s="1"/>
    </row>
    <row r="21" spans="2:2">
      <c r="B21" s="1"/>
    </row>
    <row r="22" spans="2:2">
      <c r="B22" s="1"/>
    </row>
    <row r="23" spans="2:2">
      <c r="B23" s="1"/>
    </row>
    <row r="24" spans="2:2">
      <c r="B24" s="1"/>
    </row>
    <row r="25" spans="2:2">
      <c r="B25" s="1"/>
    </row>
    <row r="26" spans="2:2">
      <c r="B26" s="1"/>
    </row>
    <row r="27" spans="2:2">
      <c r="B27" s="1"/>
    </row>
    <row r="28" spans="2:2">
      <c r="B28" s="1"/>
    </row>
    <row r="29" spans="2:2">
      <c r="B29" s="1"/>
    </row>
    <row r="30" spans="2:2">
      <c r="B30" s="1"/>
    </row>
    <row r="31" spans="2:2">
      <c r="B31" s="1"/>
    </row>
    <row r="32" spans="2:2">
      <c r="B32" s="1"/>
    </row>
    <row r="33" spans="2:2">
      <c r="B33" s="1"/>
    </row>
    <row r="34" spans="2:2">
      <c r="B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464A0-BD30-2341-A2EA-973546681831}">
  <dimension ref="A1:N10"/>
  <sheetViews>
    <sheetView zoomScale="130" zoomScaleNormal="130" workbookViewId="0">
      <pane xSplit="1" topLeftCell="B1" activePane="topRight" state="frozen"/>
      <selection pane="topRight" activeCell="J1" sqref="J1"/>
    </sheetView>
  </sheetViews>
  <sheetFormatPr defaultColWidth="10.6640625" defaultRowHeight="15.5"/>
  <cols>
    <col min="1" max="1" width="15.33203125" customWidth="1"/>
    <col min="14" max="14" width="11.5" bestFit="1" customWidth="1"/>
  </cols>
  <sheetData>
    <row r="1" spans="1:14" s="8" customFormat="1">
      <c r="A1" s="8" t="s">
        <v>22</v>
      </c>
      <c r="B1" s="8" t="s">
        <v>8</v>
      </c>
      <c r="C1" s="8" t="s">
        <v>9</v>
      </c>
      <c r="D1" s="8" t="s">
        <v>16</v>
      </c>
      <c r="E1" s="8" t="s">
        <v>14</v>
      </c>
      <c r="F1" s="8" t="s">
        <v>4</v>
      </c>
      <c r="G1" s="8" t="s">
        <v>5</v>
      </c>
      <c r="H1" s="8" t="s">
        <v>6</v>
      </c>
      <c r="I1" s="18" t="s">
        <v>7</v>
      </c>
      <c r="J1" s="8" t="s">
        <v>10</v>
      </c>
      <c r="K1" s="8" t="s">
        <v>11</v>
      </c>
      <c r="L1" s="8" t="s">
        <v>12</v>
      </c>
      <c r="M1" s="8" t="s">
        <v>13</v>
      </c>
      <c r="N1" s="8" t="s">
        <v>25</v>
      </c>
    </row>
    <row r="2" spans="1:14">
      <c r="A2" t="s">
        <v>23</v>
      </c>
      <c r="B2">
        <v>2021</v>
      </c>
      <c r="D2" s="9">
        <f>'portfolio holdings'!B2/SUM('portfolio holdings'!B$2:B$7)</f>
        <v>0.52173913043478259</v>
      </c>
      <c r="E2" s="20">
        <f>'portfolio holdings'!B2/SUM('Test Fund infos'!D2:D4)</f>
        <v>3.9603597078861556E-7</v>
      </c>
      <c r="I2" s="12">
        <f>'Test Fund infos'!I7</f>
        <v>80.883815333333331</v>
      </c>
      <c r="N2" s="13">
        <f>'Test Fund infos'!M2*E2</f>
        <v>6.3858076051012427</v>
      </c>
    </row>
    <row r="3" spans="1:14">
      <c r="A3" t="s">
        <v>3</v>
      </c>
      <c r="B3">
        <v>2021</v>
      </c>
      <c r="C3">
        <v>1098487740000</v>
      </c>
      <c r="D3" s="9">
        <f>'portfolio holdings'!B3/SUM('portfolio holdings'!B$2:B$7)</f>
        <v>0.17391304347826086</v>
      </c>
      <c r="E3" s="7">
        <f>'portfolio holdings'!B3/carbon!C3</f>
        <v>9.1034243131379878E-7</v>
      </c>
      <c r="F3">
        <v>3.437192</v>
      </c>
      <c r="G3">
        <v>7.4875049999999996</v>
      </c>
      <c r="H3">
        <v>36.304181999999997</v>
      </c>
      <c r="I3" s="12">
        <f>SUM(F3:H3)</f>
        <v>47.228878999999999</v>
      </c>
      <c r="J3">
        <v>184999.98501599999</v>
      </c>
      <c r="K3">
        <v>402999.981615</v>
      </c>
      <c r="L3">
        <v>1953999.9877859999</v>
      </c>
      <c r="M3">
        <f>SUM(J3:L3)</f>
        <v>2541999.9544169996</v>
      </c>
      <c r="N3" s="13">
        <f>M3*E3</f>
        <v>2.3140904189035369</v>
      </c>
    </row>
    <row r="4" spans="1:14">
      <c r="A4" t="s">
        <v>29</v>
      </c>
      <c r="B4">
        <v>2021</v>
      </c>
      <c r="C4">
        <v>247706000000</v>
      </c>
      <c r="D4" s="9">
        <f>'portfolio holdings'!B4/SUM('portfolio holdings'!B$2:B$7)</f>
        <v>3.4782608695652174E-2</v>
      </c>
      <c r="E4" s="17">
        <f>'portfolio holdings'!B4/carbon!C4</f>
        <v>8.0740878299274144E-7</v>
      </c>
      <c r="F4">
        <v>27.599209999999999</v>
      </c>
      <c r="G4">
        <v>13.831241</v>
      </c>
      <c r="H4">
        <v>365.24347</v>
      </c>
      <c r="I4" s="12">
        <f t="shared" ref="I4:I7" si="0">SUM(F4:H4)</f>
        <v>406.67392100000001</v>
      </c>
      <c r="J4">
        <v>2180999.9710400002</v>
      </c>
      <c r="K4">
        <v>1092999.988784</v>
      </c>
      <c r="L4">
        <v>28862999.973280001</v>
      </c>
      <c r="M4">
        <f t="shared" ref="M4:M7" si="1">SUM(J4:L4)</f>
        <v>32136999.933104001</v>
      </c>
      <c r="N4" s="13">
        <f t="shared" ref="N4:N7" si="2">M4*E4</f>
        <v>25.947696005025314</v>
      </c>
    </row>
    <row r="5" spans="1:14">
      <c r="A5" t="s">
        <v>27</v>
      </c>
      <c r="B5">
        <v>2021</v>
      </c>
      <c r="C5">
        <v>381538755826.06</v>
      </c>
      <c r="D5" s="9">
        <f>'portfolio holdings'!B5/SUM('portfolio holdings'!B$2:B$7)</f>
        <v>8.6956521739130436E-3</v>
      </c>
      <c r="E5" s="7">
        <f>'portfolio holdings'!B5/carbon!C5</f>
        <v>1.3104828601683269E-7</v>
      </c>
      <c r="F5">
        <v>1.0513269999999999</v>
      </c>
      <c r="G5">
        <v>8.8544400000000003</v>
      </c>
      <c r="H5">
        <v>31.485672000000001</v>
      </c>
      <c r="I5" s="12">
        <f t="shared" si="0"/>
        <v>41.391439000000005</v>
      </c>
      <c r="J5">
        <v>82711.049071000001</v>
      </c>
      <c r="K5">
        <v>696605.35811999999</v>
      </c>
      <c r="L5">
        <v>2477072.2732560001</v>
      </c>
      <c r="M5">
        <f t="shared" si="1"/>
        <v>3256388.6804470001</v>
      </c>
      <c r="N5" s="13">
        <f t="shared" si="2"/>
        <v>0.42674415517719488</v>
      </c>
    </row>
    <row r="6" spans="1:14">
      <c r="A6" t="s">
        <v>28</v>
      </c>
      <c r="B6">
        <v>2021</v>
      </c>
      <c r="C6">
        <v>257831740788.95001</v>
      </c>
      <c r="D6" s="16">
        <f>'portfolio holdings'!B6/SUM('portfolio holdings'!B$2:B7)</f>
        <v>0.17391304347826086</v>
      </c>
      <c r="E6" s="7">
        <f>'portfolio holdings'!B6/carbon!C6</f>
        <v>3.8784984228088392E-6</v>
      </c>
      <c r="F6">
        <v>366.30978199999998</v>
      </c>
      <c r="G6">
        <v>12.852975000000001</v>
      </c>
      <c r="H6">
        <v>2622.0068630000001</v>
      </c>
      <c r="I6" s="12">
        <f t="shared" si="0"/>
        <v>3001.1696200000001</v>
      </c>
      <c r="J6">
        <v>56999999.937891997</v>
      </c>
      <c r="K6">
        <v>2000000.02785</v>
      </c>
      <c r="L6">
        <v>407999999.92397797</v>
      </c>
      <c r="M6">
        <f t="shared" si="1"/>
        <v>466999999.88971996</v>
      </c>
      <c r="N6" s="13">
        <f t="shared" si="2"/>
        <v>1811.2587630240068</v>
      </c>
    </row>
    <row r="7" spans="1:14">
      <c r="A7" t="s">
        <v>26</v>
      </c>
      <c r="B7">
        <v>2021</v>
      </c>
      <c r="C7">
        <v>479228932060</v>
      </c>
      <c r="D7" s="16">
        <f>'portfolio holdings'!B7/SUM('portfolio holdings'!B$2:B$7)</f>
        <v>8.6956521739130432E-2</v>
      </c>
      <c r="E7" s="7">
        <f>'portfolio holdings'!B7/carbon!C7</f>
        <v>1.0433426835285468E-6</v>
      </c>
      <c r="F7">
        <v>0.16594100000000001</v>
      </c>
      <c r="G7">
        <v>2.4559220000000002</v>
      </c>
      <c r="H7">
        <v>13.325533999999999</v>
      </c>
      <c r="I7" s="12">
        <f t="shared" si="0"/>
        <v>15.947396999999999</v>
      </c>
      <c r="J7">
        <v>4000.0078050000002</v>
      </c>
      <c r="K7">
        <v>59199.999810000001</v>
      </c>
      <c r="L7">
        <v>321211.99706999998</v>
      </c>
      <c r="M7">
        <f t="shared" si="1"/>
        <v>384412.00468499999</v>
      </c>
      <c r="N7" s="13">
        <f t="shared" si="2"/>
        <v>0.40107345254863619</v>
      </c>
    </row>
    <row r="8" spans="1:14" ht="17.5">
      <c r="A8" s="2"/>
      <c r="D8" s="9"/>
      <c r="E8" s="7"/>
      <c r="I8" s="11"/>
    </row>
    <row r="10" spans="1:14">
      <c r="A10" s="8" t="s">
        <v>24</v>
      </c>
      <c r="H10" s="8" t="s">
        <v>33</v>
      </c>
      <c r="I10" s="19">
        <f>SUMPRODUCT(D2:D7, I2:I7)</f>
        <v>588.24834776521743</v>
      </c>
      <c r="M10" s="8" t="s">
        <v>34</v>
      </c>
      <c r="N10" s="19">
        <f>SUM(N2:N7)</f>
        <v>1846.7341746607628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D500-16A0-2D45-BA35-23ABC41B50F0}">
  <dimension ref="A1:N14"/>
  <sheetViews>
    <sheetView zoomScale="160" zoomScaleNormal="160" workbookViewId="0">
      <pane xSplit="3" ySplit="1" topLeftCell="D2" activePane="bottomRight" state="frozen"/>
      <selection pane="topRight" activeCell="D1" sqref="D1"/>
      <selection pane="bottomLeft" activeCell="A2" sqref="A2"/>
      <selection pane="bottomRight" activeCell="F1" sqref="F1"/>
    </sheetView>
  </sheetViews>
  <sheetFormatPr defaultColWidth="10.6640625" defaultRowHeight="15.5"/>
  <cols>
    <col min="2" max="2" width="18" bestFit="1" customWidth="1"/>
    <col min="4" max="4" width="11.75" bestFit="1" customWidth="1"/>
  </cols>
  <sheetData>
    <row r="1" spans="1:14" s="8" customFormat="1">
      <c r="A1" s="8" t="s">
        <v>19</v>
      </c>
      <c r="B1" s="8" t="s">
        <v>22</v>
      </c>
      <c r="C1" s="8" t="s">
        <v>8</v>
      </c>
      <c r="D1" s="8" t="s">
        <v>9</v>
      </c>
      <c r="E1" s="8" t="s">
        <v>32</v>
      </c>
      <c r="F1" s="8" t="s">
        <v>4</v>
      </c>
      <c r="G1" s="8" t="s">
        <v>5</v>
      </c>
      <c r="H1" s="8" t="s">
        <v>6</v>
      </c>
      <c r="I1" s="18" t="s">
        <v>7</v>
      </c>
      <c r="J1" s="8" t="s">
        <v>10</v>
      </c>
      <c r="K1" s="8" t="s">
        <v>11</v>
      </c>
      <c r="L1" s="8" t="s">
        <v>12</v>
      </c>
      <c r="M1" s="8" t="s">
        <v>13</v>
      </c>
      <c r="N1" s="8" t="s">
        <v>15</v>
      </c>
    </row>
    <row r="2" spans="1:14" ht="17.5">
      <c r="A2">
        <v>7</v>
      </c>
      <c r="B2" s="2" t="s">
        <v>2</v>
      </c>
      <c r="C2">
        <v>2021</v>
      </c>
      <c r="D2">
        <v>1933121021840</v>
      </c>
      <c r="E2">
        <f>1/3</f>
        <v>0.33333333333333331</v>
      </c>
      <c r="F2">
        <v>0.17494799999999999</v>
      </c>
      <c r="G2">
        <v>25.525212</v>
      </c>
      <c r="H2">
        <v>36.88523</v>
      </c>
      <c r="I2" s="10">
        <f>SUM(F2:H2)</f>
        <v>62.585390000000004</v>
      </c>
      <c r="J2">
        <v>45073.077876000003</v>
      </c>
      <c r="K2">
        <v>6576239.0440440001</v>
      </c>
      <c r="L2">
        <v>9503000.0015099999</v>
      </c>
      <c r="M2">
        <f>SUM(J2:L2)</f>
        <v>16124312.123429999</v>
      </c>
      <c r="N2" s="14">
        <f>I2*E2</f>
        <v>20.861796666666667</v>
      </c>
    </row>
    <row r="3" spans="1:14">
      <c r="A3">
        <v>0</v>
      </c>
      <c r="B3" t="s">
        <v>20</v>
      </c>
      <c r="C3">
        <v>2021</v>
      </c>
      <c r="D3">
        <v>3042471390020</v>
      </c>
      <c r="E3">
        <f>1/3</f>
        <v>0.33333333333333331</v>
      </c>
      <c r="F3">
        <v>0.15090100000000001</v>
      </c>
      <c r="G3">
        <v>2.7424810000000002</v>
      </c>
      <c r="H3">
        <v>63.224015999999999</v>
      </c>
      <c r="I3" s="10">
        <f>SUM(F3:H3)</f>
        <v>66.117397999999994</v>
      </c>
      <c r="J3">
        <v>55202.151117000001</v>
      </c>
      <c r="K3">
        <v>1003246.171977</v>
      </c>
      <c r="L3">
        <v>23128419.861072</v>
      </c>
      <c r="M3">
        <f>SUM(J3:L3)</f>
        <v>24186868.184165999</v>
      </c>
      <c r="N3" s="14">
        <f t="shared" ref="N3:N4" si="0">I3*E3</f>
        <v>22.039132666666664</v>
      </c>
    </row>
    <row r="4" spans="1:14">
      <c r="A4">
        <v>1</v>
      </c>
      <c r="B4" t="s">
        <v>21</v>
      </c>
      <c r="C4">
        <v>2021</v>
      </c>
      <c r="D4">
        <v>2599477080000</v>
      </c>
      <c r="E4">
        <f>1/3</f>
        <v>0.33333333333333331</v>
      </c>
      <c r="F4">
        <v>0.73594800000000005</v>
      </c>
      <c r="G4">
        <v>28.230433000000001</v>
      </c>
      <c r="H4">
        <v>84.982276999999996</v>
      </c>
      <c r="I4" s="10">
        <f>SUM(F4:H4)</f>
        <v>113.94865799999999</v>
      </c>
      <c r="J4">
        <v>123704.027424</v>
      </c>
      <c r="K4">
        <v>4745197.0221039997</v>
      </c>
      <c r="L4">
        <v>14284500.976376001</v>
      </c>
      <c r="M4">
        <f>SUM(J4:L4)</f>
        <v>19153402.025904</v>
      </c>
      <c r="N4" s="14">
        <f t="shared" si="0"/>
        <v>37.982885999999993</v>
      </c>
    </row>
    <row r="6" spans="1:14">
      <c r="A6" s="8"/>
      <c r="H6" s="8"/>
      <c r="M6" s="8"/>
      <c r="N6" s="4"/>
    </row>
    <row r="7" spans="1:14">
      <c r="A7" s="8" t="s">
        <v>17</v>
      </c>
      <c r="H7" s="8" t="s">
        <v>30</v>
      </c>
      <c r="I7" s="5">
        <f>SUMPRODUCT(E2:E4,I2:I4)</f>
        <v>80.883815333333331</v>
      </c>
      <c r="M7" s="8" t="s">
        <v>35</v>
      </c>
      <c r="N7" s="13">
        <f>SUM(N2:N4)</f>
        <v>80.883815333333331</v>
      </c>
    </row>
    <row r="9" spans="1:14">
      <c r="M9" s="8"/>
      <c r="N9" s="3"/>
    </row>
    <row r="10" spans="1:14">
      <c r="B10" s="6"/>
    </row>
    <row r="11" spans="1:14">
      <c r="M11" s="8"/>
      <c r="N11" s="4"/>
    </row>
    <row r="12" spans="1:14">
      <c r="N12" s="4"/>
    </row>
    <row r="14" spans="1:14">
      <c r="A14"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391D-2E2A-4D97-B06C-90C7D6E63062}">
  <dimension ref="A1:A11"/>
  <sheetViews>
    <sheetView tabSelected="1" workbookViewId="0">
      <selection activeCell="A13" sqref="A13"/>
    </sheetView>
  </sheetViews>
  <sheetFormatPr defaultRowHeight="15.5"/>
  <cols>
    <col min="1" max="1" width="121.6640625" style="21" customWidth="1"/>
  </cols>
  <sheetData>
    <row r="1" spans="1:1">
      <c r="A1" s="22" t="s">
        <v>36</v>
      </c>
    </row>
    <row r="3" spans="1:1">
      <c r="A3" s="21" t="s">
        <v>41</v>
      </c>
    </row>
    <row r="5" spans="1:1" ht="31">
      <c r="A5" s="21" t="s">
        <v>37</v>
      </c>
    </row>
    <row r="7" spans="1:1" ht="31">
      <c r="A7" s="21" t="s">
        <v>38</v>
      </c>
    </row>
    <row r="9" spans="1:1" ht="62">
      <c r="A9" s="21" t="s">
        <v>39</v>
      </c>
    </row>
    <row r="11" spans="1:1" ht="108.5">
      <c r="A11" s="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portfolio holdings</vt:lpstr>
      <vt:lpstr>carbon</vt:lpstr>
      <vt:lpstr>Test Fund infos</vt:lpstr>
      <vt:lpstr>Cuckovich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Rita Cuckovich</cp:lastModifiedBy>
  <dcterms:created xsi:type="dcterms:W3CDTF">2019-01-24T06:31:44Z</dcterms:created>
  <dcterms:modified xsi:type="dcterms:W3CDTF">2023-03-06T03:15:43Z</dcterms:modified>
</cp:coreProperties>
</file>